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urchasing\Commodities\2020\6261 OF Road Salt, bs\"/>
    </mc:Choice>
  </mc:AlternateContent>
  <workbookProtection workbookAlgorithmName="SHA-512" workbookHashValue="us3f8JM5dZYf/0YZVus8z3RvY+M0/PIliLhCHhY1nMVcr5dYsAVEOAN9C1xXdLObWe5fXFdRIN9as22Qs6I+Zw==" workbookSaltValue="ZnAe4Fxt5U1qnipYt4yUDw==" workbookSpinCount="100000" lockStructure="1"/>
  <bookViews>
    <workbookView xWindow="0" yWindow="0" windowWidth="28800" windowHeight="141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2" l="1"/>
  <c r="B189" i="2" l="1"/>
  <c r="B142" i="2"/>
  <c r="B95" i="2"/>
  <c r="B48" i="2"/>
  <c r="H212" i="2" l="1"/>
  <c r="H184" i="2" l="1"/>
  <c r="H177" i="2"/>
  <c r="H175" i="2"/>
  <c r="H174" i="2"/>
  <c r="F185" i="2"/>
  <c r="G185" i="2" s="1"/>
  <c r="H185" i="2" s="1"/>
  <c r="H32" i="2"/>
  <c r="F187" i="2" l="1"/>
  <c r="F186" i="2"/>
  <c r="H213" i="2"/>
  <c r="H214" i="2"/>
  <c r="H215" i="2"/>
  <c r="H216" i="2"/>
  <c r="H217" i="2"/>
  <c r="H218" i="2"/>
  <c r="H219" i="2"/>
  <c r="H220" i="2"/>
  <c r="H221" i="2"/>
  <c r="H222" i="2"/>
  <c r="H223" i="2"/>
  <c r="H211" i="2"/>
  <c r="H196" i="2"/>
  <c r="H197" i="2"/>
  <c r="H198" i="2"/>
  <c r="H199" i="2"/>
  <c r="H200" i="2"/>
  <c r="H201" i="2"/>
  <c r="H202" i="2"/>
  <c r="H203" i="2"/>
  <c r="H204" i="2"/>
  <c r="H205" i="2"/>
  <c r="H206" i="2"/>
  <c r="H195" i="2"/>
  <c r="H165" i="2"/>
  <c r="H166" i="2"/>
  <c r="H167" i="2"/>
  <c r="H168" i="2"/>
  <c r="H169" i="2"/>
  <c r="H170" i="2"/>
  <c r="H171" i="2"/>
  <c r="H172" i="2"/>
  <c r="H173" i="2"/>
  <c r="H176" i="2"/>
  <c r="H178" i="2"/>
  <c r="H179" i="2"/>
  <c r="H180" i="2"/>
  <c r="H181" i="2"/>
  <c r="H182" i="2"/>
  <c r="H183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48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01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54" i="2"/>
  <c r="H31" i="2"/>
  <c r="H33" i="2"/>
  <c r="H34" i="2"/>
  <c r="H35" i="2"/>
  <c r="H36" i="2"/>
  <c r="H37" i="2"/>
  <c r="H38" i="2"/>
  <c r="H3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7" i="2"/>
  <c r="I185" i="2" l="1"/>
  <c r="I26" i="2"/>
  <c r="F224" i="2"/>
  <c r="E224" i="2"/>
  <c r="F207" i="2"/>
  <c r="E207" i="2"/>
  <c r="E185" i="2"/>
  <c r="F161" i="2"/>
  <c r="E161" i="2"/>
  <c r="F123" i="2"/>
  <c r="E123" i="2"/>
  <c r="F73" i="2"/>
  <c r="E73" i="2"/>
  <c r="F39" i="2"/>
  <c r="E39" i="2"/>
  <c r="F26" i="2"/>
  <c r="E26" i="2"/>
  <c r="G123" i="2" l="1"/>
  <c r="H123" i="2" s="1"/>
  <c r="F125" i="2"/>
  <c r="F124" i="2"/>
  <c r="G161" i="2"/>
  <c r="H161" i="2" s="1"/>
  <c r="F163" i="2"/>
  <c r="F162" i="2"/>
  <c r="G39" i="2"/>
  <c r="H39" i="2" s="1"/>
  <c r="F41" i="2"/>
  <c r="F40" i="2"/>
  <c r="G207" i="2"/>
  <c r="H207" i="2" s="1"/>
  <c r="F208" i="2"/>
  <c r="F209" i="2"/>
  <c r="G73" i="2"/>
  <c r="H73" i="2" s="1"/>
  <c r="F74" i="2"/>
  <c r="F75" i="2"/>
  <c r="G26" i="2"/>
  <c r="H26" i="2" s="1"/>
  <c r="F27" i="2"/>
  <c r="F28" i="2"/>
  <c r="G224" i="2"/>
  <c r="H224" i="2" s="1"/>
  <c r="F225" i="2"/>
  <c r="F226" i="2"/>
  <c r="G28" i="2"/>
  <c r="G41" i="2"/>
  <c r="G75" i="2"/>
  <c r="G125" i="2"/>
  <c r="G163" i="2"/>
  <c r="G187" i="2"/>
  <c r="G209" i="2"/>
  <c r="G226" i="2"/>
  <c r="I224" i="2"/>
  <c r="I161" i="2"/>
  <c r="I123" i="2"/>
  <c r="I73" i="2"/>
  <c r="I39" i="2"/>
  <c r="I27" i="2"/>
  <c r="I208" i="2" l="1"/>
  <c r="I225" i="2" l="1"/>
  <c r="I186" i="2"/>
  <c r="I162" i="2"/>
  <c r="I124" i="2"/>
  <c r="I74" i="2"/>
  <c r="I40" i="2"/>
</calcChain>
</file>

<file path=xl/sharedStrings.xml><?xml version="1.0" encoding="utf-8"?>
<sst xmlns="http://schemas.openxmlformats.org/spreadsheetml/2006/main" count="381" uniqueCount="288">
  <si>
    <t>David City</t>
  </si>
  <si>
    <t>235 Iowa St, 68632</t>
  </si>
  <si>
    <t>Greenwood</t>
  </si>
  <si>
    <t>12909 238th St, 68366</t>
  </si>
  <si>
    <t>Lincoln - Superior</t>
  </si>
  <si>
    <t>302 Superior St, 68521</t>
  </si>
  <si>
    <t>Seward</t>
  </si>
  <si>
    <t>Wahoo</t>
  </si>
  <si>
    <t>2311 Aspen St, 68066</t>
  </si>
  <si>
    <t>Beatrice</t>
  </si>
  <si>
    <t>117 Hill St, 68310</t>
  </si>
  <si>
    <t>Blue Springs</t>
  </si>
  <si>
    <t>Dorchester</t>
  </si>
  <si>
    <t>508 W Depot St, 68343</t>
  </si>
  <si>
    <t>Fairbury</t>
  </si>
  <si>
    <t>1500 K St, 68352</t>
  </si>
  <si>
    <t>Lincoln - Salt Valley</t>
  </si>
  <si>
    <t>5300 Salt Valley View St, 68512</t>
  </si>
  <si>
    <t>Pawnee City</t>
  </si>
  <si>
    <t>900 B St, 68420</t>
  </si>
  <si>
    <t>Wilber</t>
  </si>
  <si>
    <t>Auburn</t>
  </si>
  <si>
    <t>2127 J St, 68310</t>
  </si>
  <si>
    <t>Eagle</t>
  </si>
  <si>
    <t>Falls City</t>
  </si>
  <si>
    <t>1525 E 14th St, 68355</t>
  </si>
  <si>
    <t>Nebraska City</t>
  </si>
  <si>
    <t>Palmyra</t>
  </si>
  <si>
    <t>510 F Road (Hwy 2), 68418</t>
  </si>
  <si>
    <t>Syracuse</t>
  </si>
  <si>
    <t>Tecumseh</t>
  </si>
  <si>
    <t>772 N 1st St, 68450</t>
  </si>
  <si>
    <t>Omaha - Dome</t>
  </si>
  <si>
    <t>4425 S 108th St, 68145</t>
  </si>
  <si>
    <t>5015 Battlefield Dr, 68152</t>
  </si>
  <si>
    <t>Omaha - South</t>
  </si>
  <si>
    <t>5929 S 25th St, 68107</t>
  </si>
  <si>
    <t>Blair</t>
  </si>
  <si>
    <t>2252 Pittack St, 68008</t>
  </si>
  <si>
    <t>Fremont</t>
  </si>
  <si>
    <t>2550 W 23rd Dr, 68026</t>
  </si>
  <si>
    <t>Elkhorn</t>
  </si>
  <si>
    <t>2829 N 204th St, 68022</t>
  </si>
  <si>
    <t>Manley</t>
  </si>
  <si>
    <t>Melia Hill</t>
  </si>
  <si>
    <t>15525 S 234th St, Gretna, 68028</t>
  </si>
  <si>
    <t>Plattsmouth</t>
  </si>
  <si>
    <t>1000 S 22nd St, 68048</t>
  </si>
  <si>
    <t>Albion</t>
  </si>
  <si>
    <t>Clarkson</t>
  </si>
  <si>
    <t>120 Bryan St, 68629</t>
  </si>
  <si>
    <t>Columbus</t>
  </si>
  <si>
    <t>3303 12th St, 68601</t>
  </si>
  <si>
    <t>Humphrey</t>
  </si>
  <si>
    <t>Schuyler</t>
  </si>
  <si>
    <t>E 22nd &amp; H St, 68661</t>
  </si>
  <si>
    <t>Bloomfield</t>
  </si>
  <si>
    <t>Neligh</t>
  </si>
  <si>
    <t>910 E Hwy 275, 68756</t>
  </si>
  <si>
    <t>Niobrara</t>
  </si>
  <si>
    <t>269 Cedar St, 68760</t>
  </si>
  <si>
    <t>Plainview</t>
  </si>
  <si>
    <t>86398 538 Ave, 68769</t>
  </si>
  <si>
    <t>Norfolk</t>
  </si>
  <si>
    <t>408 N 13th St, 68701</t>
  </si>
  <si>
    <t>West Point</t>
  </si>
  <si>
    <t>1500 N Lincoln St, 68788</t>
  </si>
  <si>
    <t>Dakota City</t>
  </si>
  <si>
    <t>Lyons</t>
  </si>
  <si>
    <t>1150 County Rd RS, 63038</t>
  </si>
  <si>
    <t>S Sioux City</t>
  </si>
  <si>
    <t>500 W 9th St, 68776</t>
  </si>
  <si>
    <t>Crofton</t>
  </si>
  <si>
    <t>Hartington</t>
  </si>
  <si>
    <t>215 Industrial Rd, 68739</t>
  </si>
  <si>
    <t>Laurel</t>
  </si>
  <si>
    <t>Newcastle</t>
  </si>
  <si>
    <t>102 Broadway St, 68757</t>
  </si>
  <si>
    <t>Wayne</t>
  </si>
  <si>
    <t>1300 E 7th St, 68787</t>
  </si>
  <si>
    <t>Central City</t>
  </si>
  <si>
    <t>1406 6th St, 68826</t>
  </si>
  <si>
    <t>Fullerton</t>
  </si>
  <si>
    <t>Greeley</t>
  </si>
  <si>
    <t>401 N Railway St, 68842</t>
  </si>
  <si>
    <t>Loup City</t>
  </si>
  <si>
    <t>Ord</t>
  </si>
  <si>
    <t>620 U St, 68862</t>
  </si>
  <si>
    <t>St Paul</t>
  </si>
  <si>
    <t>Geneva</t>
  </si>
  <si>
    <t>535 S 13th St, 68361</t>
  </si>
  <si>
    <t>Hebron</t>
  </si>
  <si>
    <t>110 N 13th St, 68370</t>
  </si>
  <si>
    <t>Osceola</t>
  </si>
  <si>
    <t>521 N Kimmel St, 68651</t>
  </si>
  <si>
    <t>Strang</t>
  </si>
  <si>
    <t>York</t>
  </si>
  <si>
    <t>121 W South 21st St, 68467</t>
  </si>
  <si>
    <t>Grand Island</t>
  </si>
  <si>
    <t>3305 W Old Potash Hwy, 68802</t>
  </si>
  <si>
    <t>415 W Talmadge St, 68845</t>
  </si>
  <si>
    <t>Ravenna</t>
  </si>
  <si>
    <t>Shelton</t>
  </si>
  <si>
    <t>4558 Shelton Rd, 68876</t>
  </si>
  <si>
    <t>Aurora</t>
  </si>
  <si>
    <t>Ayr</t>
  </si>
  <si>
    <t>11990 6th St, 68925</t>
  </si>
  <si>
    <t>Harvard</t>
  </si>
  <si>
    <t>Hastings</t>
  </si>
  <si>
    <t>Red Cloud</t>
  </si>
  <si>
    <t>Superior</t>
  </si>
  <si>
    <t>1330 E 3rd St, 68978</t>
  </si>
  <si>
    <t>Alliance</t>
  </si>
  <si>
    <t>298 Husker Rd, 69301</t>
  </si>
  <si>
    <t>Chadron</t>
  </si>
  <si>
    <t>Crawford</t>
  </si>
  <si>
    <t>Gordon</t>
  </si>
  <si>
    <t>Harrison</t>
  </si>
  <si>
    <t>Bridgeport</t>
  </si>
  <si>
    <t>Gering</t>
  </si>
  <si>
    <t>140375 Rundell Rd, 69341</t>
  </si>
  <si>
    <t>Oshkosh</t>
  </si>
  <si>
    <t>Chappell</t>
  </si>
  <si>
    <t>1450 Road 165, 69129</t>
  </si>
  <si>
    <t>Harrisburg</t>
  </si>
  <si>
    <t>Kimball</t>
  </si>
  <si>
    <t>3979 Road 32</t>
  </si>
  <si>
    <t>Sidney</t>
  </si>
  <si>
    <t>2320 Illinois St, 69162</t>
  </si>
  <si>
    <t>Gothenburg</t>
  </si>
  <si>
    <t>123 Lake Ave, 69138</t>
  </si>
  <si>
    <t>Lexington</t>
  </si>
  <si>
    <t>2812 Plum Creek Pkwy, 68850</t>
  </si>
  <si>
    <t>Maxwell</t>
  </si>
  <si>
    <t>500 W South River Rd, 69103</t>
  </si>
  <si>
    <t>2400 W 14th St, 69103</t>
  </si>
  <si>
    <t>Sutherland</t>
  </si>
  <si>
    <t>Wallace</t>
  </si>
  <si>
    <t>Big Springs</t>
  </si>
  <si>
    <t>114 Frontage Rd, 69122</t>
  </si>
  <si>
    <t>Ogallala</t>
  </si>
  <si>
    <t>Paxton</t>
  </si>
  <si>
    <t>Ansley</t>
  </si>
  <si>
    <t>406 Division St, 68814</t>
  </si>
  <si>
    <t>Arnold</t>
  </si>
  <si>
    <t>510 S Carroll St, 69120</t>
  </si>
  <si>
    <t>Broken Bow</t>
  </si>
  <si>
    <t>515 E South E St, 68822</t>
  </si>
  <si>
    <t>Oconto</t>
  </si>
  <si>
    <t>Arthur</t>
  </si>
  <si>
    <t>118 W Hawkins St, 69121</t>
  </si>
  <si>
    <t>Mullen</t>
  </si>
  <si>
    <t>402 SE 1st St, 69152</t>
  </si>
  <si>
    <t>Stapleton</t>
  </si>
  <si>
    <t>Thedford</t>
  </si>
  <si>
    <t>Alma</t>
  </si>
  <si>
    <t>1004 10th St, 68920</t>
  </si>
  <si>
    <t>Franklin</t>
  </si>
  <si>
    <t>1814 I St, 68939</t>
  </si>
  <si>
    <t>Holdrege</t>
  </si>
  <si>
    <t>1013 W 4th Ave, 68949</t>
  </si>
  <si>
    <t>Minden</t>
  </si>
  <si>
    <t>509 W 9th St, 68959</t>
  </si>
  <si>
    <t>Arapahoe</t>
  </si>
  <si>
    <t>703 11th St, 68922</t>
  </si>
  <si>
    <t>Elwood</t>
  </si>
  <si>
    <t>101 Ripley St, 68937</t>
  </si>
  <si>
    <t>Maywood</t>
  </si>
  <si>
    <t>McCook</t>
  </si>
  <si>
    <t>38764 US Hwy 6, 69001</t>
  </si>
  <si>
    <t>Benkelman</t>
  </si>
  <si>
    <t>70600 Avenue 338, 69021</t>
  </si>
  <si>
    <t>Grant</t>
  </si>
  <si>
    <t>Imperial</t>
  </si>
  <si>
    <t>101 South St, 69033</t>
  </si>
  <si>
    <t>Palisade</t>
  </si>
  <si>
    <t>Ainsworth</t>
  </si>
  <si>
    <t>736 E 4th St, 69210</t>
  </si>
  <si>
    <t>Bassett</t>
  </si>
  <si>
    <t>Springview</t>
  </si>
  <si>
    <t>306 N Main St, 68778</t>
  </si>
  <si>
    <t>Atkinson</t>
  </si>
  <si>
    <t>504 N Carberry St, 68713</t>
  </si>
  <si>
    <t>Bartlett</t>
  </si>
  <si>
    <t>210 Randolph St, 68622</t>
  </si>
  <si>
    <t>Burwell</t>
  </si>
  <si>
    <t>Naper</t>
  </si>
  <si>
    <t>O'Neill</t>
  </si>
  <si>
    <t>404 W Douglas St, 68763</t>
  </si>
  <si>
    <t>Spencer</t>
  </si>
  <si>
    <t>401 Hillcrest Blvd, 68777</t>
  </si>
  <si>
    <t>Taylor</t>
  </si>
  <si>
    <t>82367 Rusho Dr, 68879</t>
  </si>
  <si>
    <t>Cody</t>
  </si>
  <si>
    <t>312 W Ohio St, 69211</t>
  </si>
  <si>
    <t>Merriman</t>
  </si>
  <si>
    <t>511 N Main St, 69218</t>
  </si>
  <si>
    <t>Valentine</t>
  </si>
  <si>
    <t>602 E 1st St, 69201</t>
  </si>
  <si>
    <t>Kearney (Hwy-30)</t>
  </si>
  <si>
    <t>Kearney (I-80)</t>
  </si>
  <si>
    <t>North Platte (I-80)</t>
  </si>
  <si>
    <t>Yard</t>
  </si>
  <si>
    <t>Address</t>
  </si>
  <si>
    <t>Cap.</t>
  </si>
  <si>
    <t>Est. ann. rqmt</t>
  </si>
  <si>
    <t>Avg % peak orders</t>
  </si>
  <si>
    <t>Avg % off-peak orders</t>
  </si>
  <si>
    <t>(tons)</t>
  </si>
  <si>
    <t>1207 S 214th Street, 68347</t>
  </si>
  <si>
    <t>6170 US Hwy 75, 68410</t>
  </si>
  <si>
    <t>Omaha - Mormon Bridge</t>
  </si>
  <si>
    <t>2300 Broadway St, 68731</t>
  </si>
  <si>
    <t>214 US Hwy 20 N, 68745</t>
  </si>
  <si>
    <t>1355 US Hwy 281, 68873</t>
  </si>
  <si>
    <t>4001 W US Hwy 30, 68848</t>
  </si>
  <si>
    <t>975 US Hwy 6, 68944</t>
  </si>
  <si>
    <t>111 E US Hwy 6, 68902</t>
  </si>
  <si>
    <t>602 S US Hwy 281, 68970</t>
  </si>
  <si>
    <t>430 Stockade Road, 69337</t>
  </si>
  <si>
    <t>3621 US Hwy 20, 69339</t>
  </si>
  <si>
    <t>840 US Hwy 20, 69346</t>
  </si>
  <si>
    <t>821 Rolland Ave, 69348</t>
  </si>
  <si>
    <t>510 E US Hwy 385, 69336</t>
  </si>
  <si>
    <t>RP 104.5, US Hwy 26, 69154</t>
  </si>
  <si>
    <t>20053 E Island Road, 69151</t>
  </si>
  <si>
    <t>North Platte (W-30)</t>
  </si>
  <si>
    <t>307 E D St S, 69153</t>
  </si>
  <si>
    <t>2051 E County Rd 80, 69155</t>
  </si>
  <si>
    <t>83880 US Hwy 83, 69166</t>
  </si>
  <si>
    <t>RP 180, US Hwy 183, 68714</t>
  </si>
  <si>
    <t>BID</t>
  </si>
  <si>
    <t>Peak price per ton</t>
  </si>
  <si>
    <t>Off-peak price per ton</t>
  </si>
  <si>
    <t>Vendor Name:</t>
  </si>
  <si>
    <t>2500 NE Hwy 15, 68434</t>
  </si>
  <si>
    <t>38586 NE Hwy 112, 68347</t>
  </si>
  <si>
    <t>RP 61, NE Hwy 41, 68465</t>
  </si>
  <si>
    <t>RP 51.5, NE Hwy 50, 68446</t>
  </si>
  <si>
    <t>RP 13, NE Hwy 1, 68403</t>
  </si>
  <si>
    <t>2664 NE Hwy 39, 68620</t>
  </si>
  <si>
    <t>26830 NE Hwy 91, 68642</t>
  </si>
  <si>
    <t>54506 NE Hwy 84, 68718</t>
  </si>
  <si>
    <t>55268 NE Hwy 12, 68730</t>
  </si>
  <si>
    <t>54957 NE Hwy 14, 68638</t>
  </si>
  <si>
    <t>47561 NE Hwy 92, 68853</t>
  </si>
  <si>
    <t>RP 76, NE Hwy 74, 68444</t>
  </si>
  <si>
    <t>42775 NE Hwy 2, 68869</t>
  </si>
  <si>
    <t>6737 NE Hwy 27, 69343</t>
  </si>
  <si>
    <t>RP 39, NE Hwy 71, 69345</t>
  </si>
  <si>
    <t>920 NE Hwy 25, 69165</t>
  </si>
  <si>
    <t>201 E NE Hwy 23, 69169</t>
  </si>
  <si>
    <t>78008 NE Hwy 21, 68860</t>
  </si>
  <si>
    <t>122 NE Hwy S57A, 69163</t>
  </si>
  <si>
    <t>38587 NE Hwy 23</t>
  </si>
  <si>
    <t>328 E NE Hwy 23, 69140</t>
  </si>
  <si>
    <t>72617 NE Hwy 25A, 69040</t>
  </si>
  <si>
    <t>82403 NE Hwy 11, 68823</t>
  </si>
  <si>
    <t>47004 NE Hwy 12, 68755</t>
  </si>
  <si>
    <t>RP 61, NE Hwy 14, 68818</t>
  </si>
  <si>
    <t>Hyannis</t>
  </si>
  <si>
    <t>401 E Hwy 2, 69350</t>
  </si>
  <si>
    <t>District</t>
  </si>
  <si>
    <t>District 1 Totals →</t>
  </si>
  <si>
    <t>District 8 Totals →</t>
  </si>
  <si>
    <t>District 7 Totals →</t>
  </si>
  <si>
    <t>District 2 Totals →</t>
  </si>
  <si>
    <t>District 3 Totals →</t>
  </si>
  <si>
    <t>District 4 Totals →</t>
  </si>
  <si>
    <t>District 5 Totals →</t>
  </si>
  <si>
    <t>District 6 Totals →</t>
  </si>
  <si>
    <t>TWO</t>
  </si>
  <si>
    <t>ONE</t>
  </si>
  <si>
    <t>THREE</t>
  </si>
  <si>
    <t>FOUR</t>
  </si>
  <si>
    <t>FIVE</t>
  </si>
  <si>
    <t>SIX</t>
  </si>
  <si>
    <t>SEVEN</t>
  </si>
  <si>
    <t>EIGHT</t>
  </si>
  <si>
    <t>Hemingford</t>
  </si>
  <si>
    <t>Delivery required by 31 October</t>
  </si>
  <si>
    <t>The vendor must guarantee delivery of 120% of the estimated annual requirement →</t>
  </si>
  <si>
    <t>The state guarantees purchase of at least 80% of the estimated annual requirement →</t>
  </si>
  <si>
    <t>(1 Nov - 31 Mar)</t>
  </si>
  <si>
    <t>(1 Apr - 31 Oct)</t>
  </si>
  <si>
    <t>Delivery required 10 days after receipt of order</t>
  </si>
  <si>
    <t>Lake Mac (Brule)</t>
  </si>
  <si>
    <t>MM 141.3, US-26, 69127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</si>
</sst>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2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70C0"/>
      <name val="Calibri"/>
      <family val="2"/>
    </font>
    <font>
      <b/>
      <sz val="9"/>
      <color theme="1"/>
      <name val="Calibri"/>
      <family val="2"/>
    </font>
    <font>
      <sz val="10"/>
      <color rgb="FF4D4D4D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7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wrapText="1" shrinkToFit="1"/>
    </xf>
    <xf numFmtId="0" fontId="6" fillId="2" borderId="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 shrinkToFit="1"/>
    </xf>
    <xf numFmtId="0" fontId="0" fillId="0" borderId="0" xfId="0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shrinkToFi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3" fontId="1" fillId="4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right" vertical="center" wrapText="1" shrinkToFit="1"/>
    </xf>
    <xf numFmtId="164" fontId="10" fillId="0" borderId="1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 shrinkToFit="1"/>
    </xf>
    <xf numFmtId="164" fontId="10" fillId="0" borderId="6" xfId="0" applyNumberFormat="1" applyFont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56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rgb="FFFF0000"/>
      </font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EBF6DE"/>
        </patternFill>
      </fill>
    </dxf>
    <dxf>
      <font>
        <b/>
        <i val="0"/>
      </font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ill>
        <patternFill>
          <bgColor rgb="FFFFC5C5"/>
        </patternFill>
      </fill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theme="0" tint="-0.499984740745262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A3A3"/>
      <color rgb="FF4D4D4D"/>
      <color rgb="FF808080"/>
      <color rgb="FFF2F2F2"/>
      <color rgb="FFFFFF8F"/>
      <color rgb="FFFFD1D1"/>
      <color rgb="FFB3EBFF"/>
      <color rgb="FFFFC5C5"/>
      <color rgb="FFEBF6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14286</xdr:colOff>
      <xdr:row>31</xdr:row>
      <xdr:rowOff>172999</xdr:rowOff>
    </xdr:from>
    <xdr:to>
      <xdr:col>1</xdr:col>
      <xdr:colOff>989</xdr:colOff>
      <xdr:row>35</xdr:row>
      <xdr:rowOff>32845</xdr:rowOff>
    </xdr:to>
    <xdr:pic>
      <xdr:nvPicPr>
        <xdr:cNvPr id="68" name="Picture 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73" t="19971" r="5416" b="6055"/>
        <a:stretch/>
      </xdr:blipFill>
      <xdr:spPr>
        <a:xfrm>
          <a:off x="14286" y="6659524"/>
          <a:ext cx="134505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13</xdr:row>
      <xdr:rowOff>155441</xdr:rowOff>
    </xdr:from>
    <xdr:to>
      <xdr:col>1</xdr:col>
      <xdr:colOff>1345</xdr:colOff>
      <xdr:row>17</xdr:row>
      <xdr:rowOff>32904</xdr:rowOff>
    </xdr:to>
    <xdr:pic>
      <xdr:nvPicPr>
        <xdr:cNvPr id="67" name="Picture 6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403" t="19971" r="5347" b="6055"/>
        <a:stretch/>
      </xdr:blipFill>
      <xdr:spPr>
        <a:xfrm>
          <a:off x="14288" y="3212966"/>
          <a:ext cx="1345405" cy="63946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60</xdr:row>
      <xdr:rowOff>159719</xdr:rowOff>
    </xdr:from>
    <xdr:to>
      <xdr:col>1</xdr:col>
      <xdr:colOff>1346</xdr:colOff>
      <xdr:row>64</xdr:row>
      <xdr:rowOff>27871</xdr:rowOff>
    </xdr:to>
    <xdr:pic>
      <xdr:nvPicPr>
        <xdr:cNvPr id="69" name="Picture 6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647" t="19971" r="5624" b="5927"/>
        <a:stretch/>
      </xdr:blipFill>
      <xdr:spPr>
        <a:xfrm>
          <a:off x="14288" y="10075244"/>
          <a:ext cx="1345406" cy="63015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109</xdr:row>
      <xdr:rowOff>70571</xdr:rowOff>
    </xdr:from>
    <xdr:to>
      <xdr:col>1</xdr:col>
      <xdr:colOff>1831</xdr:colOff>
      <xdr:row>112</xdr:row>
      <xdr:rowOff>123848</xdr:rowOff>
    </xdr:to>
    <xdr:pic>
      <xdr:nvPicPr>
        <xdr:cNvPr id="70" name="Picture 69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472" t="19971" r="5347" b="6055"/>
        <a:stretch/>
      </xdr:blipFill>
      <xdr:spPr>
        <a:xfrm>
          <a:off x="14286" y="14748596"/>
          <a:ext cx="1343026" cy="62477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</xdr:colOff>
      <xdr:row>151</xdr:row>
      <xdr:rowOff>161759</xdr:rowOff>
    </xdr:from>
    <xdr:to>
      <xdr:col>1</xdr:col>
      <xdr:colOff>1831</xdr:colOff>
      <xdr:row>155</xdr:row>
      <xdr:rowOff>23585</xdr:rowOff>
    </xdr:to>
    <xdr:pic>
      <xdr:nvPicPr>
        <xdr:cNvPr id="71" name="Picture 70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473" t="20099" r="5416" b="6055"/>
        <a:stretch/>
      </xdr:blipFill>
      <xdr:spPr>
        <a:xfrm>
          <a:off x="14287" y="18840284"/>
          <a:ext cx="1343025" cy="62382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14285</xdr:colOff>
      <xdr:row>172</xdr:row>
      <xdr:rowOff>73755</xdr:rowOff>
    </xdr:from>
    <xdr:to>
      <xdr:col>1</xdr:col>
      <xdr:colOff>1986</xdr:colOff>
      <xdr:row>175</xdr:row>
      <xdr:rowOff>127161</xdr:rowOff>
    </xdr:to>
    <xdr:pic>
      <xdr:nvPicPr>
        <xdr:cNvPr id="72" name="Picture 7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541" t="20099" r="5416" b="6055"/>
        <a:stretch/>
      </xdr:blipFill>
      <xdr:spPr>
        <a:xfrm>
          <a:off x="14285" y="22752780"/>
          <a:ext cx="1347252" cy="62490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198</xdr:row>
      <xdr:rowOff>67567</xdr:rowOff>
    </xdr:from>
    <xdr:to>
      <xdr:col>1</xdr:col>
      <xdr:colOff>1831</xdr:colOff>
      <xdr:row>201</xdr:row>
      <xdr:rowOff>124855</xdr:rowOff>
    </xdr:to>
    <xdr:pic>
      <xdr:nvPicPr>
        <xdr:cNvPr id="73" name="Picture 72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8403" t="19971" r="5416" b="6055"/>
        <a:stretch/>
      </xdr:blipFill>
      <xdr:spPr>
        <a:xfrm>
          <a:off x="14286" y="26366092"/>
          <a:ext cx="1343026" cy="6287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214</xdr:row>
      <xdr:rowOff>168369</xdr:rowOff>
    </xdr:from>
    <xdr:to>
      <xdr:col>1</xdr:col>
      <xdr:colOff>1831</xdr:colOff>
      <xdr:row>218</xdr:row>
      <xdr:rowOff>29684</xdr:rowOff>
    </xdr:to>
    <xdr:pic>
      <xdr:nvPicPr>
        <xdr:cNvPr id="74" name="Picture 73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8473" t="20099" r="5416" b="6055"/>
        <a:stretch/>
      </xdr:blipFill>
      <xdr:spPr>
        <a:xfrm>
          <a:off x="14286" y="29514894"/>
          <a:ext cx="1343026" cy="623315"/>
        </a:xfrm>
        <a:prstGeom prst="rect">
          <a:avLst/>
        </a:prstGeom>
      </xdr:spPr>
    </xdr:pic>
    <xdr:clientData/>
  </xdr:twoCellAnchor>
  <xdr:twoCellAnchor>
    <xdr:from>
      <xdr:col>0</xdr:col>
      <xdr:colOff>589189</xdr:colOff>
      <xdr:row>35</xdr:row>
      <xdr:rowOff>124931</xdr:rowOff>
    </xdr:from>
    <xdr:to>
      <xdr:col>0</xdr:col>
      <xdr:colOff>771545</xdr:colOff>
      <xdr:row>36</xdr:row>
      <xdr:rowOff>117311</xdr:rowOff>
    </xdr:to>
    <xdr:sp macro="" textlink="">
      <xdr:nvSpPr>
        <xdr:cNvPr id="75" name="Oval 74"/>
        <xdr:cNvSpPr/>
      </xdr:nvSpPr>
      <xdr:spPr>
        <a:xfrm>
          <a:off x="589189" y="7372214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589189</xdr:colOff>
      <xdr:row>17</xdr:row>
      <xdr:rowOff>123993</xdr:rowOff>
    </xdr:from>
    <xdr:to>
      <xdr:col>0</xdr:col>
      <xdr:colOff>771545</xdr:colOff>
      <xdr:row>18</xdr:row>
      <xdr:rowOff>116373</xdr:rowOff>
    </xdr:to>
    <xdr:sp macro="" textlink="">
      <xdr:nvSpPr>
        <xdr:cNvPr id="79" name="Oval 78"/>
        <xdr:cNvSpPr/>
      </xdr:nvSpPr>
      <xdr:spPr>
        <a:xfrm>
          <a:off x="589189" y="3942276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589189</xdr:colOff>
      <xdr:row>64</xdr:row>
      <xdr:rowOff>119228</xdr:rowOff>
    </xdr:from>
    <xdr:to>
      <xdr:col>0</xdr:col>
      <xdr:colOff>771545</xdr:colOff>
      <xdr:row>65</xdr:row>
      <xdr:rowOff>111608</xdr:rowOff>
    </xdr:to>
    <xdr:sp macro="" textlink="">
      <xdr:nvSpPr>
        <xdr:cNvPr id="84" name="Oval 83"/>
        <xdr:cNvSpPr/>
      </xdr:nvSpPr>
      <xdr:spPr>
        <a:xfrm>
          <a:off x="589189" y="1079551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589189</xdr:colOff>
      <xdr:row>113</xdr:row>
      <xdr:rowOff>23978</xdr:rowOff>
    </xdr:from>
    <xdr:to>
      <xdr:col>0</xdr:col>
      <xdr:colOff>771545</xdr:colOff>
      <xdr:row>114</xdr:row>
      <xdr:rowOff>16358</xdr:rowOff>
    </xdr:to>
    <xdr:sp macro="" textlink="">
      <xdr:nvSpPr>
        <xdr:cNvPr id="89" name="Oval 88"/>
        <xdr:cNvSpPr/>
      </xdr:nvSpPr>
      <xdr:spPr>
        <a:xfrm>
          <a:off x="589189" y="1546276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589189</xdr:colOff>
      <xdr:row>155</xdr:row>
      <xdr:rowOff>114465</xdr:rowOff>
    </xdr:from>
    <xdr:to>
      <xdr:col>0</xdr:col>
      <xdr:colOff>771545</xdr:colOff>
      <xdr:row>156</xdr:row>
      <xdr:rowOff>106845</xdr:rowOff>
    </xdr:to>
    <xdr:sp macro="" textlink="">
      <xdr:nvSpPr>
        <xdr:cNvPr id="94" name="Oval 93"/>
        <xdr:cNvSpPr/>
      </xdr:nvSpPr>
      <xdr:spPr>
        <a:xfrm>
          <a:off x="589189" y="19553748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593951</xdr:colOff>
      <xdr:row>176</xdr:row>
      <xdr:rowOff>26357</xdr:rowOff>
    </xdr:from>
    <xdr:to>
      <xdr:col>0</xdr:col>
      <xdr:colOff>776307</xdr:colOff>
      <xdr:row>177</xdr:row>
      <xdr:rowOff>18737</xdr:rowOff>
    </xdr:to>
    <xdr:sp macro="" textlink="">
      <xdr:nvSpPr>
        <xdr:cNvPr id="99" name="Oval 98"/>
        <xdr:cNvSpPr/>
      </xdr:nvSpPr>
      <xdr:spPr>
        <a:xfrm>
          <a:off x="593951" y="2346738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589189</xdr:colOff>
      <xdr:row>202</xdr:row>
      <xdr:rowOff>23979</xdr:rowOff>
    </xdr:from>
    <xdr:to>
      <xdr:col>0</xdr:col>
      <xdr:colOff>771545</xdr:colOff>
      <xdr:row>203</xdr:row>
      <xdr:rowOff>16359</xdr:rowOff>
    </xdr:to>
    <xdr:sp macro="" textlink="">
      <xdr:nvSpPr>
        <xdr:cNvPr id="104" name="Oval 103"/>
        <xdr:cNvSpPr/>
      </xdr:nvSpPr>
      <xdr:spPr>
        <a:xfrm>
          <a:off x="589189" y="2708326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589189</xdr:colOff>
      <xdr:row>218</xdr:row>
      <xdr:rowOff>119227</xdr:rowOff>
    </xdr:from>
    <xdr:to>
      <xdr:col>0</xdr:col>
      <xdr:colOff>771545</xdr:colOff>
      <xdr:row>219</xdr:row>
      <xdr:rowOff>111607</xdr:rowOff>
    </xdr:to>
    <xdr:sp macro="" textlink="">
      <xdr:nvSpPr>
        <xdr:cNvPr id="109" name="Oval 108"/>
        <xdr:cNvSpPr/>
      </xdr:nvSpPr>
      <xdr:spPr>
        <a:xfrm>
          <a:off x="589189" y="30226510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26"/>
  <sheetViews>
    <sheetView tabSelected="1" zoomScale="138" zoomScaleNormal="138" zoomScalePageLayoutView="130" workbookViewId="0">
      <selection activeCell="K7" sqref="K7"/>
    </sheetView>
  </sheetViews>
  <sheetFormatPr defaultRowHeight="15" x14ac:dyDescent="0.2"/>
  <cols>
    <col min="1" max="1" width="15.88671875" style="1" bestFit="1" customWidth="1"/>
    <col min="2" max="2" width="3.88671875" style="55" bestFit="1" customWidth="1"/>
    <col min="3" max="3" width="9" style="56" customWidth="1"/>
    <col min="4" max="4" width="13" style="29" customWidth="1"/>
    <col min="5" max="5" width="5" style="47" customWidth="1"/>
    <col min="6" max="8" width="5" style="16" customWidth="1"/>
    <col min="9" max="9" width="9.88671875" style="3" customWidth="1"/>
    <col min="10" max="10" width="9.88671875" style="16" customWidth="1"/>
    <col min="11" max="16384" width="8.88671875" style="5"/>
  </cols>
  <sheetData>
    <row r="1" spans="1:10" ht="15.75" customHeight="1" x14ac:dyDescent="0.2">
      <c r="A1" s="99" t="s">
        <v>234</v>
      </c>
      <c r="B1" s="102"/>
      <c r="C1" s="102"/>
      <c r="D1" s="103"/>
      <c r="E1" s="53"/>
      <c r="F1" s="19"/>
      <c r="G1" s="64"/>
      <c r="H1" s="64"/>
      <c r="I1" s="78" t="s">
        <v>231</v>
      </c>
      <c r="J1" s="78"/>
    </row>
    <row r="2" spans="1:10" ht="25.5" customHeight="1" x14ac:dyDescent="0.2">
      <c r="A2" s="100"/>
      <c r="B2" s="104"/>
      <c r="C2" s="104"/>
      <c r="D2" s="105"/>
      <c r="E2" s="86" t="s">
        <v>204</v>
      </c>
      <c r="F2" s="87" t="s">
        <v>205</v>
      </c>
      <c r="G2" s="88" t="s">
        <v>206</v>
      </c>
      <c r="H2" s="88" t="s">
        <v>207</v>
      </c>
      <c r="I2" s="74" t="s">
        <v>232</v>
      </c>
      <c r="J2" s="43" t="s">
        <v>233</v>
      </c>
    </row>
    <row r="3" spans="1:10" ht="15.75" customHeight="1" x14ac:dyDescent="0.2">
      <c r="A3" s="100"/>
      <c r="B3" s="104"/>
      <c r="C3" s="104"/>
      <c r="D3" s="105"/>
      <c r="E3" s="86"/>
      <c r="F3" s="87"/>
      <c r="G3" s="88"/>
      <c r="H3" s="88"/>
      <c r="I3" s="76" t="s">
        <v>283</v>
      </c>
      <c r="J3" s="77" t="s">
        <v>284</v>
      </c>
    </row>
    <row r="4" spans="1:10" ht="48.75" customHeight="1" x14ac:dyDescent="0.2">
      <c r="A4" s="101"/>
      <c r="B4" s="106"/>
      <c r="C4" s="106"/>
      <c r="D4" s="107"/>
      <c r="E4" s="108" t="s">
        <v>208</v>
      </c>
      <c r="F4" s="93" t="s">
        <v>208</v>
      </c>
      <c r="G4" s="95" t="s">
        <v>283</v>
      </c>
      <c r="H4" s="95" t="s">
        <v>284</v>
      </c>
      <c r="I4" s="79" t="s">
        <v>285</v>
      </c>
      <c r="J4" s="79" t="s">
        <v>280</v>
      </c>
    </row>
    <row r="5" spans="1:10" ht="15" customHeight="1" x14ac:dyDescent="0.2">
      <c r="A5" s="10" t="s">
        <v>262</v>
      </c>
      <c r="B5" s="97" t="s">
        <v>202</v>
      </c>
      <c r="C5" s="98"/>
      <c r="D5" s="26" t="s">
        <v>203</v>
      </c>
      <c r="E5" s="109"/>
      <c r="F5" s="94"/>
      <c r="G5" s="96"/>
      <c r="H5" s="96"/>
      <c r="I5" s="80"/>
      <c r="J5" s="80"/>
    </row>
    <row r="6" spans="1:10" ht="15" customHeight="1" x14ac:dyDescent="0.2"/>
    <row r="7" spans="1:10" ht="15" customHeight="1" x14ac:dyDescent="0.2">
      <c r="A7" s="8" t="s">
        <v>272</v>
      </c>
      <c r="B7" s="82" t="s">
        <v>0</v>
      </c>
      <c r="C7" s="83"/>
      <c r="D7" s="28" t="s">
        <v>1</v>
      </c>
      <c r="E7" s="48">
        <v>2100</v>
      </c>
      <c r="F7" s="14">
        <v>1950</v>
      </c>
      <c r="G7" s="60">
        <v>0.04</v>
      </c>
      <c r="H7" s="60">
        <f>1-G7</f>
        <v>0.96</v>
      </c>
      <c r="I7" s="21"/>
      <c r="J7" s="21"/>
    </row>
    <row r="8" spans="1:10" ht="15" customHeight="1" x14ac:dyDescent="0.2">
      <c r="A8" s="35"/>
      <c r="B8" s="82" t="s">
        <v>2</v>
      </c>
      <c r="C8" s="83"/>
      <c r="D8" s="28" t="s">
        <v>3</v>
      </c>
      <c r="E8" s="48">
        <v>4000</v>
      </c>
      <c r="F8" s="14">
        <v>2500</v>
      </c>
      <c r="G8" s="60">
        <v>0.22</v>
      </c>
      <c r="H8" s="60">
        <f t="shared" ref="H8:H26" si="0">1-G8</f>
        <v>0.78</v>
      </c>
      <c r="I8" s="21"/>
      <c r="J8" s="21"/>
    </row>
    <row r="9" spans="1:10" ht="15" customHeight="1" x14ac:dyDescent="0.2">
      <c r="A9" s="35"/>
      <c r="B9" s="82" t="s">
        <v>4</v>
      </c>
      <c r="C9" s="83"/>
      <c r="D9" s="28" t="s">
        <v>5</v>
      </c>
      <c r="E9" s="48">
        <v>3000</v>
      </c>
      <c r="F9" s="14">
        <v>1575</v>
      </c>
      <c r="G9" s="60">
        <v>0.48</v>
      </c>
      <c r="H9" s="60">
        <f t="shared" si="0"/>
        <v>0.52</v>
      </c>
      <c r="I9" s="21"/>
      <c r="J9" s="21"/>
    </row>
    <row r="10" spans="1:10" ht="15" customHeight="1" x14ac:dyDescent="0.2">
      <c r="A10" s="35"/>
      <c r="B10" s="82" t="s">
        <v>6</v>
      </c>
      <c r="C10" s="83"/>
      <c r="D10" s="28" t="s">
        <v>235</v>
      </c>
      <c r="E10" s="48">
        <v>2350</v>
      </c>
      <c r="F10" s="14">
        <v>1500</v>
      </c>
      <c r="G10" s="60">
        <v>0.17</v>
      </c>
      <c r="H10" s="60">
        <f t="shared" si="0"/>
        <v>0.83</v>
      </c>
      <c r="I10" s="21"/>
      <c r="J10" s="21"/>
    </row>
    <row r="11" spans="1:10" ht="15" customHeight="1" x14ac:dyDescent="0.2">
      <c r="A11" s="35"/>
      <c r="B11" s="82" t="s">
        <v>7</v>
      </c>
      <c r="C11" s="83"/>
      <c r="D11" s="28" t="s">
        <v>8</v>
      </c>
      <c r="E11" s="48">
        <v>2250</v>
      </c>
      <c r="F11" s="15">
        <v>2225</v>
      </c>
      <c r="G11" s="67">
        <v>0.28000000000000003</v>
      </c>
      <c r="H11" s="60">
        <f t="shared" si="0"/>
        <v>0.72</v>
      </c>
      <c r="I11" s="21"/>
      <c r="J11" s="21"/>
    </row>
    <row r="12" spans="1:10" ht="15" customHeight="1" x14ac:dyDescent="0.2">
      <c r="A12" s="33"/>
      <c r="B12" s="82" t="s">
        <v>9</v>
      </c>
      <c r="C12" s="83"/>
      <c r="D12" s="28" t="s">
        <v>10</v>
      </c>
      <c r="E12" s="48">
        <v>2550</v>
      </c>
      <c r="F12" s="14">
        <v>1200</v>
      </c>
      <c r="G12" s="60">
        <v>0.17</v>
      </c>
      <c r="H12" s="60">
        <f t="shared" si="0"/>
        <v>0.83</v>
      </c>
      <c r="I12" s="21"/>
      <c r="J12" s="21"/>
    </row>
    <row r="13" spans="1:10" ht="15" customHeight="1" x14ac:dyDescent="0.2">
      <c r="A13" s="35"/>
      <c r="B13" s="82" t="s">
        <v>11</v>
      </c>
      <c r="C13" s="83"/>
      <c r="D13" s="28" t="s">
        <v>236</v>
      </c>
      <c r="E13" s="48">
        <v>800</v>
      </c>
      <c r="F13" s="14">
        <v>975</v>
      </c>
      <c r="G13" s="60">
        <v>0.05</v>
      </c>
      <c r="H13" s="60">
        <f t="shared" si="0"/>
        <v>0.95</v>
      </c>
      <c r="I13" s="21"/>
      <c r="J13" s="21"/>
    </row>
    <row r="14" spans="1:10" ht="15" customHeight="1" x14ac:dyDescent="0.2">
      <c r="A14" s="35"/>
      <c r="B14" s="82" t="s">
        <v>12</v>
      </c>
      <c r="C14" s="83"/>
      <c r="D14" s="28" t="s">
        <v>13</v>
      </c>
      <c r="E14" s="48">
        <v>3400</v>
      </c>
      <c r="F14" s="14">
        <v>1475</v>
      </c>
      <c r="G14" s="60">
        <v>0.16</v>
      </c>
      <c r="H14" s="60">
        <f t="shared" si="0"/>
        <v>0.84</v>
      </c>
      <c r="I14" s="21"/>
      <c r="J14" s="21"/>
    </row>
    <row r="15" spans="1:10" ht="15" customHeight="1" x14ac:dyDescent="0.2">
      <c r="A15" s="35"/>
      <c r="B15" s="82" t="s">
        <v>14</v>
      </c>
      <c r="C15" s="83"/>
      <c r="D15" s="28" t="s">
        <v>15</v>
      </c>
      <c r="E15" s="48">
        <v>2050</v>
      </c>
      <c r="F15" s="14">
        <v>1400</v>
      </c>
      <c r="G15" s="60">
        <v>0.22</v>
      </c>
      <c r="H15" s="60">
        <f t="shared" si="0"/>
        <v>0.78</v>
      </c>
      <c r="I15" s="21"/>
      <c r="J15" s="21"/>
    </row>
    <row r="16" spans="1:10" ht="15" customHeight="1" x14ac:dyDescent="0.2">
      <c r="A16" s="35"/>
      <c r="B16" s="82" t="s">
        <v>16</v>
      </c>
      <c r="C16" s="83"/>
      <c r="D16" s="28" t="s">
        <v>17</v>
      </c>
      <c r="E16" s="48">
        <v>2600</v>
      </c>
      <c r="F16" s="14">
        <v>1175</v>
      </c>
      <c r="G16" s="60">
        <v>0.34</v>
      </c>
      <c r="H16" s="60">
        <f t="shared" si="0"/>
        <v>0.65999999999999992</v>
      </c>
      <c r="I16" s="21"/>
      <c r="J16" s="21"/>
    </row>
    <row r="17" spans="1:10" ht="15" customHeight="1" x14ac:dyDescent="0.2">
      <c r="A17" s="35"/>
      <c r="B17" s="82" t="s">
        <v>18</v>
      </c>
      <c r="C17" s="83"/>
      <c r="D17" s="28" t="s">
        <v>19</v>
      </c>
      <c r="E17" s="48">
        <v>2100</v>
      </c>
      <c r="F17" s="14">
        <v>1475</v>
      </c>
      <c r="G17" s="60">
        <v>7.0000000000000007E-2</v>
      </c>
      <c r="H17" s="60">
        <f t="shared" si="0"/>
        <v>0.92999999999999994</v>
      </c>
      <c r="I17" s="21"/>
      <c r="J17" s="21"/>
    </row>
    <row r="18" spans="1:10" ht="15" customHeight="1" x14ac:dyDescent="0.2">
      <c r="A18" s="35"/>
      <c r="B18" s="82" t="s">
        <v>20</v>
      </c>
      <c r="C18" s="83"/>
      <c r="D18" s="28" t="s">
        <v>237</v>
      </c>
      <c r="E18" s="48">
        <v>900</v>
      </c>
      <c r="F18" s="15">
        <v>500</v>
      </c>
      <c r="G18" s="67">
        <v>7.0000000000000007E-2</v>
      </c>
      <c r="H18" s="60">
        <f t="shared" si="0"/>
        <v>0.92999999999999994</v>
      </c>
      <c r="I18" s="21"/>
      <c r="J18" s="21"/>
    </row>
    <row r="19" spans="1:10" ht="15" customHeight="1" x14ac:dyDescent="0.2">
      <c r="A19" s="33"/>
      <c r="B19" s="82" t="s">
        <v>21</v>
      </c>
      <c r="C19" s="83"/>
      <c r="D19" s="28" t="s">
        <v>22</v>
      </c>
      <c r="E19" s="48">
        <v>3000</v>
      </c>
      <c r="F19" s="14">
        <v>1850</v>
      </c>
      <c r="G19" s="60">
        <v>0.15</v>
      </c>
      <c r="H19" s="60">
        <f t="shared" si="0"/>
        <v>0.85</v>
      </c>
      <c r="I19" s="21"/>
      <c r="J19" s="21"/>
    </row>
    <row r="20" spans="1:10" ht="15" customHeight="1" x14ac:dyDescent="0.2">
      <c r="A20" s="35"/>
      <c r="B20" s="82" t="s">
        <v>23</v>
      </c>
      <c r="C20" s="83"/>
      <c r="D20" s="28" t="s">
        <v>209</v>
      </c>
      <c r="E20" s="48">
        <v>1200</v>
      </c>
      <c r="F20" s="14">
        <v>500</v>
      </c>
      <c r="G20" s="60">
        <v>0</v>
      </c>
      <c r="H20" s="60">
        <f t="shared" si="0"/>
        <v>1</v>
      </c>
      <c r="I20" s="21"/>
      <c r="J20" s="21"/>
    </row>
    <row r="21" spans="1:10" ht="15" customHeight="1" x14ac:dyDescent="0.2">
      <c r="A21" s="36"/>
      <c r="B21" s="82" t="s">
        <v>24</v>
      </c>
      <c r="C21" s="83"/>
      <c r="D21" s="28" t="s">
        <v>25</v>
      </c>
      <c r="E21" s="48">
        <v>2100</v>
      </c>
      <c r="F21" s="14">
        <v>775</v>
      </c>
      <c r="G21" s="60">
        <v>0.05</v>
      </c>
      <c r="H21" s="60">
        <f t="shared" si="0"/>
        <v>0.95</v>
      </c>
      <c r="I21" s="21"/>
      <c r="J21" s="21"/>
    </row>
    <row r="22" spans="1:10" ht="15" customHeight="1" x14ac:dyDescent="0.2">
      <c r="A22" s="35"/>
      <c r="B22" s="82" t="s">
        <v>26</v>
      </c>
      <c r="C22" s="83"/>
      <c r="D22" s="28" t="s">
        <v>210</v>
      </c>
      <c r="E22" s="48">
        <v>3000</v>
      </c>
      <c r="F22" s="14">
        <v>1475</v>
      </c>
      <c r="G22" s="60">
        <v>0.41</v>
      </c>
      <c r="H22" s="60">
        <f t="shared" si="0"/>
        <v>0.59000000000000008</v>
      </c>
      <c r="I22" s="21"/>
      <c r="J22" s="21"/>
    </row>
    <row r="23" spans="1:10" ht="15" customHeight="1" x14ac:dyDescent="0.2">
      <c r="A23" s="35"/>
      <c r="B23" s="82" t="s">
        <v>27</v>
      </c>
      <c r="C23" s="83"/>
      <c r="D23" s="28" t="s">
        <v>28</v>
      </c>
      <c r="E23" s="48">
        <v>1500</v>
      </c>
      <c r="F23" s="14">
        <v>1100</v>
      </c>
      <c r="G23" s="60">
        <v>0.39</v>
      </c>
      <c r="H23" s="60">
        <f t="shared" si="0"/>
        <v>0.61</v>
      </c>
      <c r="I23" s="21"/>
      <c r="J23" s="21"/>
    </row>
    <row r="24" spans="1:10" ht="15" customHeight="1" x14ac:dyDescent="0.2">
      <c r="A24" s="35"/>
      <c r="B24" s="82" t="s">
        <v>29</v>
      </c>
      <c r="C24" s="83"/>
      <c r="D24" s="28" t="s">
        <v>238</v>
      </c>
      <c r="E24" s="48">
        <v>1600</v>
      </c>
      <c r="F24" s="14">
        <v>875</v>
      </c>
      <c r="G24" s="60">
        <v>0.12</v>
      </c>
      <c r="H24" s="60">
        <f t="shared" si="0"/>
        <v>0.88</v>
      </c>
      <c r="I24" s="21"/>
      <c r="J24" s="21"/>
    </row>
    <row r="25" spans="1:10" ht="15" customHeight="1" x14ac:dyDescent="0.2">
      <c r="A25" s="37"/>
      <c r="B25" s="82" t="s">
        <v>30</v>
      </c>
      <c r="C25" s="83"/>
      <c r="D25" s="28" t="s">
        <v>31</v>
      </c>
      <c r="E25" s="48">
        <v>1500</v>
      </c>
      <c r="F25" s="15">
        <v>1225</v>
      </c>
      <c r="G25" s="60">
        <v>0.32</v>
      </c>
      <c r="H25" s="60">
        <f t="shared" si="0"/>
        <v>0.67999999999999994</v>
      </c>
      <c r="I25" s="21"/>
      <c r="J25" s="21"/>
    </row>
    <row r="26" spans="1:10" ht="15" customHeight="1" x14ac:dyDescent="0.2">
      <c r="A26" s="9"/>
      <c r="B26" s="57"/>
      <c r="C26" s="84" t="s">
        <v>263</v>
      </c>
      <c r="D26" s="85"/>
      <c r="E26" s="49">
        <f>SUM(E7:E25)</f>
        <v>42000</v>
      </c>
      <c r="F26" s="20">
        <f>SUM(F7:F25)</f>
        <v>25750</v>
      </c>
      <c r="G26" s="68">
        <f>((F7*G7)+(F8*G8)+(F9*G9)+(F10*G10)+(F11*G11)+(F12*G12)+(F13*G13)+(F14*G14)+(F15*G15)+(F16*G16)+(F17*G17)+(F18*G18)+(F19*G19)+(F20*G20)+(F21*G21)+(F22*G22)+(F23*G23)+(F24*G24)+(F25*G25))/F26</f>
        <v>0.21139805825242719</v>
      </c>
      <c r="H26" s="60">
        <f t="shared" si="0"/>
        <v>0.78860194174757281</v>
      </c>
      <c r="I26" s="91" t="str">
        <f>IF(COUNTBLANK(I7:J25)&gt;0,CONCATENATE("INVALID"),(F7*G7*I7)+(F8*G8*I8)+(F9*G9*I9)+(F10*G10*I10)+(F11*G11*I11)+(F12*G12*I12)+(F13*G13*I13)+(F14*G14*I14)+(F15*G15*I15)+(F16*G16*I16)+(F17*G17*I17)+(F18*G18*I18)+(F19*G19*I19)+(F20*G20*I20)+(F21*G21*I21)+(F22*G22*I22)+(F23*G23*I23)+(F24*G24*I24)+(F25*G25*I25)+(F7*H7*J7)+(F8*H8*J8)+(F9*H9*J9)+(F10*H10*J10)+(F11*H11*J11)+(F12*H12*J12)+(F13*H13*J13)+(F14*H14*J14)+(F15*H15*J15)+(F16*H16*J16)+(F17*H17*J17)+(F18*H18*J18)+(F19*H19*J19)+(F20*H20*J20)+(F21*H21*J21)+(F22*H22*J22)+(F23*H23*J23)+(F24*H24*J24)+(F25*H25*J25))</f>
        <v>INVALID</v>
      </c>
      <c r="J26" s="91"/>
    </row>
    <row r="27" spans="1:10" ht="15" customHeight="1" x14ac:dyDescent="0.2">
      <c r="A27" s="81" t="s">
        <v>282</v>
      </c>
      <c r="B27" s="81"/>
      <c r="C27" s="81"/>
      <c r="D27" s="81"/>
      <c r="E27" s="81"/>
      <c r="F27" s="39">
        <f>F26*0.8</f>
        <v>20600</v>
      </c>
      <c r="H27" s="61"/>
      <c r="I27" s="92" t="str">
        <f>IF(I26="INVALID","","Extended Price ↑")</f>
        <v/>
      </c>
      <c r="J27" s="92"/>
    </row>
    <row r="28" spans="1:10" ht="15" customHeight="1" x14ac:dyDescent="0.2">
      <c r="A28" s="81" t="s">
        <v>281</v>
      </c>
      <c r="B28" s="81"/>
      <c r="C28" s="81"/>
      <c r="D28" s="81"/>
      <c r="E28" s="81"/>
      <c r="F28" s="40">
        <f>F26*1.2</f>
        <v>30900</v>
      </c>
      <c r="G28" s="89" t="str">
        <f>IF(COUNTBLANK(I7:J25)&gt;0,CONCATENATE("Vendors must bid each yard for this District."),"All yards have been bid for this District.")</f>
        <v>Vendors must bid each yard for this District.</v>
      </c>
      <c r="H28" s="90"/>
      <c r="I28" s="90"/>
      <c r="J28" s="90"/>
    </row>
    <row r="29" spans="1:10" ht="15" customHeight="1" x14ac:dyDescent="0.2">
      <c r="A29" s="4"/>
      <c r="B29" s="58"/>
      <c r="C29" s="58"/>
      <c r="E29" s="50"/>
      <c r="F29" s="18"/>
      <c r="G29" s="62"/>
      <c r="H29" s="62"/>
      <c r="I29" s="13"/>
      <c r="J29" s="12"/>
    </row>
    <row r="30" spans="1:10" ht="15" customHeight="1" x14ac:dyDescent="0.2">
      <c r="A30" s="8" t="s">
        <v>271</v>
      </c>
      <c r="B30" s="82" t="s">
        <v>32</v>
      </c>
      <c r="C30" s="83"/>
      <c r="D30" s="30" t="s">
        <v>33</v>
      </c>
      <c r="E30" s="48">
        <v>13200</v>
      </c>
      <c r="F30" s="14">
        <v>5450</v>
      </c>
      <c r="G30" s="60">
        <v>0</v>
      </c>
      <c r="H30" s="60">
        <f>1-G30</f>
        <v>1</v>
      </c>
      <c r="I30" s="21"/>
      <c r="J30" s="21"/>
    </row>
    <row r="31" spans="1:10" ht="15" customHeight="1" x14ac:dyDescent="0.2">
      <c r="A31" s="35"/>
      <c r="B31" s="112" t="s">
        <v>211</v>
      </c>
      <c r="C31" s="113"/>
      <c r="D31" s="30" t="s">
        <v>34</v>
      </c>
      <c r="E31" s="48">
        <v>3035</v>
      </c>
      <c r="F31" s="14">
        <v>2025</v>
      </c>
      <c r="G31" s="60">
        <v>0.43</v>
      </c>
      <c r="H31" s="60">
        <f t="shared" ref="H31:H39" si="1">1-G31</f>
        <v>0.57000000000000006</v>
      </c>
      <c r="I31" s="21"/>
      <c r="J31" s="21"/>
    </row>
    <row r="32" spans="1:10" ht="15" customHeight="1" x14ac:dyDescent="0.2">
      <c r="A32" s="36"/>
      <c r="B32" s="82" t="s">
        <v>35</v>
      </c>
      <c r="C32" s="83"/>
      <c r="D32" s="30" t="s">
        <v>36</v>
      </c>
      <c r="E32" s="48">
        <v>3350</v>
      </c>
      <c r="F32" s="15">
        <v>2400</v>
      </c>
      <c r="G32" s="69">
        <v>0.15</v>
      </c>
      <c r="H32" s="66">
        <f>1-G32</f>
        <v>0.85</v>
      </c>
      <c r="I32" s="21"/>
      <c r="J32" s="21"/>
    </row>
    <row r="33" spans="1:10" ht="15" customHeight="1" x14ac:dyDescent="0.2">
      <c r="A33" s="34"/>
      <c r="B33" s="82" t="s">
        <v>37</v>
      </c>
      <c r="C33" s="83"/>
      <c r="D33" s="30" t="s">
        <v>38</v>
      </c>
      <c r="E33" s="48">
        <v>1800</v>
      </c>
      <c r="F33" s="14">
        <v>1725</v>
      </c>
      <c r="G33" s="60">
        <v>0.37</v>
      </c>
      <c r="H33" s="60">
        <f t="shared" si="1"/>
        <v>0.63</v>
      </c>
      <c r="I33" s="21"/>
      <c r="J33" s="21"/>
    </row>
    <row r="34" spans="1:10" ht="15" customHeight="1" x14ac:dyDescent="0.2">
      <c r="A34" s="35"/>
      <c r="B34" s="82" t="s">
        <v>39</v>
      </c>
      <c r="C34" s="83"/>
      <c r="D34" s="30" t="s">
        <v>40</v>
      </c>
      <c r="E34" s="48">
        <v>3500</v>
      </c>
      <c r="F34" s="15">
        <v>3300</v>
      </c>
      <c r="G34" s="70">
        <v>0.2</v>
      </c>
      <c r="H34" s="60">
        <f t="shared" si="1"/>
        <v>0.8</v>
      </c>
      <c r="I34" s="21"/>
      <c r="J34" s="21"/>
    </row>
    <row r="35" spans="1:10" ht="15" customHeight="1" x14ac:dyDescent="0.2">
      <c r="A35" s="33"/>
      <c r="B35" s="82" t="s">
        <v>41</v>
      </c>
      <c r="C35" s="83"/>
      <c r="D35" s="30" t="s">
        <v>42</v>
      </c>
      <c r="E35" s="48">
        <v>3520</v>
      </c>
      <c r="F35" s="14">
        <v>3275</v>
      </c>
      <c r="G35" s="60">
        <v>0.08</v>
      </c>
      <c r="H35" s="60">
        <f t="shared" si="1"/>
        <v>0.92</v>
      </c>
      <c r="I35" s="21"/>
      <c r="J35" s="21"/>
    </row>
    <row r="36" spans="1:10" ht="15" customHeight="1" x14ac:dyDescent="0.2">
      <c r="A36" s="35"/>
      <c r="B36" s="82" t="s">
        <v>43</v>
      </c>
      <c r="C36" s="83"/>
      <c r="D36" s="27" t="s">
        <v>239</v>
      </c>
      <c r="E36" s="48">
        <v>350</v>
      </c>
      <c r="F36" s="14">
        <v>200</v>
      </c>
      <c r="G36" s="60">
        <v>0.18</v>
      </c>
      <c r="H36" s="60">
        <f t="shared" si="1"/>
        <v>0.82000000000000006</v>
      </c>
      <c r="I36" s="21"/>
      <c r="J36" s="21"/>
    </row>
    <row r="37" spans="1:10" ht="15" customHeight="1" x14ac:dyDescent="0.2">
      <c r="A37" s="36"/>
      <c r="B37" s="82" t="s">
        <v>44</v>
      </c>
      <c r="C37" s="83"/>
      <c r="D37" s="30" t="s">
        <v>45</v>
      </c>
      <c r="E37" s="48">
        <v>2200</v>
      </c>
      <c r="F37" s="14">
        <v>2300</v>
      </c>
      <c r="G37" s="60">
        <v>0.2</v>
      </c>
      <c r="H37" s="60">
        <f t="shared" si="1"/>
        <v>0.8</v>
      </c>
      <c r="I37" s="21"/>
      <c r="J37" s="21"/>
    </row>
    <row r="38" spans="1:10" ht="15" customHeight="1" x14ac:dyDescent="0.2">
      <c r="A38" s="37"/>
      <c r="B38" s="82" t="s">
        <v>46</v>
      </c>
      <c r="C38" s="83"/>
      <c r="D38" s="30" t="s">
        <v>47</v>
      </c>
      <c r="E38" s="48">
        <v>1850</v>
      </c>
      <c r="F38" s="15">
        <v>1275</v>
      </c>
      <c r="G38" s="70">
        <v>0.26</v>
      </c>
      <c r="H38" s="60">
        <f t="shared" si="1"/>
        <v>0.74</v>
      </c>
      <c r="I38" s="21"/>
      <c r="J38" s="21"/>
    </row>
    <row r="39" spans="1:10" ht="15" customHeight="1" x14ac:dyDescent="0.2">
      <c r="A39" s="9"/>
      <c r="B39" s="57"/>
      <c r="C39" s="84" t="s">
        <v>266</v>
      </c>
      <c r="D39" s="85"/>
      <c r="E39" s="49">
        <f>SUM(E30:E38)</f>
        <v>32805</v>
      </c>
      <c r="F39" s="20">
        <f>SUM(F30:F38)</f>
        <v>21950</v>
      </c>
      <c r="G39" s="68">
        <f>((F34*G34)+(F33*G33)+(F32*G32)+(F31*G31)+(F30*G30)+(F35*G35)+(F36*G36)+(F37*G37)+(F38*G38))/F39</f>
        <v>0.1648519362186788</v>
      </c>
      <c r="H39" s="60">
        <f t="shared" si="1"/>
        <v>0.83514806378132123</v>
      </c>
      <c r="I39" s="91" t="str">
        <f>IF(COUNTBLANK(I30:J38)&gt;0,CONCATENATE("INVALID"),(F35*G35*I35)+(F35*H35*J35)+(F36*G36*I36)+(F36*H36*J36)+(F37*G37*I37)+(F37*H37*J37)+(F38*G38*I38)+(F38*H38*J38)+(F30*G30*I30)+(F30*H30*J30)+(F31*G31*I31)+(F31*H31*J31)+(F32*G32*I32)+(F32*H32*J32)+(F33*G33*I33)+(F33*H33*J33)+(F34*G34*I34)+(F34*H34*J34))</f>
        <v>INVALID</v>
      </c>
      <c r="J39" s="91"/>
    </row>
    <row r="40" spans="1:10" ht="15" customHeight="1" x14ac:dyDescent="0.2">
      <c r="A40" s="81" t="s">
        <v>282</v>
      </c>
      <c r="B40" s="81"/>
      <c r="C40" s="81"/>
      <c r="D40" s="81"/>
      <c r="E40" s="81"/>
      <c r="F40" s="39">
        <f>F39*0.8</f>
        <v>17560</v>
      </c>
      <c r="H40" s="61"/>
      <c r="I40" s="92" t="str">
        <f>IF(I39="INVALID","","Extended Price ↑")</f>
        <v/>
      </c>
      <c r="J40" s="92"/>
    </row>
    <row r="41" spans="1:10" ht="15" customHeight="1" x14ac:dyDescent="0.2">
      <c r="A41" s="81" t="s">
        <v>281</v>
      </c>
      <c r="B41" s="81"/>
      <c r="C41" s="81"/>
      <c r="D41" s="81"/>
      <c r="E41" s="81"/>
      <c r="F41" s="40">
        <f>F39*1.2</f>
        <v>26340</v>
      </c>
      <c r="G41" s="89" t="str">
        <f>IF(COUNTBLANK(I30:J38)&gt;0,CONCATENATE("Vendors must bid each yard for this District."),"All yards have been bid for this District.")</f>
        <v>Vendors must bid each yard for this District.</v>
      </c>
      <c r="H41" s="90"/>
      <c r="I41" s="90"/>
      <c r="J41" s="90"/>
    </row>
    <row r="42" spans="1:10" ht="15" customHeight="1" x14ac:dyDescent="0.2">
      <c r="A42" s="44"/>
      <c r="B42" s="44"/>
      <c r="C42" s="44"/>
      <c r="D42" s="44"/>
      <c r="E42" s="75"/>
      <c r="F42" s="65"/>
      <c r="G42" s="71"/>
      <c r="H42" s="45"/>
      <c r="I42" s="45"/>
      <c r="J42" s="45"/>
    </row>
    <row r="43" spans="1:10" ht="15" customHeight="1" x14ac:dyDescent="0.2">
      <c r="A43" s="44"/>
      <c r="B43" s="44"/>
      <c r="C43" s="44"/>
      <c r="D43" s="44"/>
      <c r="E43" s="75"/>
      <c r="F43" s="65"/>
      <c r="G43" s="71"/>
      <c r="H43" s="45"/>
      <c r="I43" s="45"/>
      <c r="J43" s="45"/>
    </row>
    <row r="44" spans="1:10" ht="15" customHeight="1" x14ac:dyDescent="0.2">
      <c r="A44" s="44"/>
      <c r="B44" s="44"/>
      <c r="C44" s="44"/>
      <c r="D44" s="44"/>
      <c r="E44" s="75"/>
      <c r="F44" s="65"/>
      <c r="G44" s="71"/>
      <c r="H44" s="45"/>
      <c r="I44" s="45"/>
      <c r="J44" s="45"/>
    </row>
    <row r="45" spans="1:10" ht="15" customHeight="1" x14ac:dyDescent="0.2">
      <c r="A45" s="44"/>
      <c r="B45" s="44"/>
      <c r="C45" s="44"/>
      <c r="D45" s="44"/>
      <c r="E45" s="75"/>
      <c r="F45" s="65"/>
      <c r="G45" s="71"/>
      <c r="H45" s="45"/>
      <c r="I45" s="45"/>
      <c r="J45" s="45"/>
    </row>
    <row r="46" spans="1:10" ht="15" customHeight="1" x14ac:dyDescent="0.2">
      <c r="A46" s="44"/>
      <c r="B46" s="44"/>
      <c r="C46" s="44"/>
      <c r="D46" s="44"/>
      <c r="E46" s="75"/>
      <c r="F46" s="65"/>
      <c r="G46" s="71"/>
      <c r="H46" s="45"/>
      <c r="I46" s="45"/>
      <c r="J46" s="45"/>
    </row>
    <row r="47" spans="1:10" ht="15" customHeight="1" x14ac:dyDescent="0.2">
      <c r="A47" s="44"/>
      <c r="B47" s="44"/>
      <c r="C47" s="44"/>
      <c r="D47" s="44"/>
      <c r="E47" s="75"/>
      <c r="F47" s="65"/>
      <c r="G47" s="71"/>
      <c r="H47" s="45"/>
      <c r="I47" s="45"/>
      <c r="J47" s="45"/>
    </row>
    <row r="48" spans="1:10" ht="15.75" customHeight="1" x14ac:dyDescent="0.2">
      <c r="A48" s="99" t="s">
        <v>234</v>
      </c>
      <c r="B48" s="102">
        <f>B1</f>
        <v>0</v>
      </c>
      <c r="C48" s="102"/>
      <c r="D48" s="103"/>
      <c r="E48" s="53"/>
      <c r="F48" s="19"/>
      <c r="G48" s="64"/>
      <c r="H48" s="64"/>
      <c r="I48" s="78" t="s">
        <v>231</v>
      </c>
      <c r="J48" s="78"/>
    </row>
    <row r="49" spans="1:10" ht="25.5" customHeight="1" x14ac:dyDescent="0.2">
      <c r="A49" s="100"/>
      <c r="B49" s="104"/>
      <c r="C49" s="104"/>
      <c r="D49" s="105"/>
      <c r="E49" s="86" t="s">
        <v>204</v>
      </c>
      <c r="F49" s="87" t="s">
        <v>205</v>
      </c>
      <c r="G49" s="88" t="s">
        <v>206</v>
      </c>
      <c r="H49" s="88" t="s">
        <v>207</v>
      </c>
      <c r="I49" s="74" t="s">
        <v>232</v>
      </c>
      <c r="J49" s="43" t="s">
        <v>233</v>
      </c>
    </row>
    <row r="50" spans="1:10" ht="15.75" customHeight="1" x14ac:dyDescent="0.2">
      <c r="A50" s="100"/>
      <c r="B50" s="104"/>
      <c r="C50" s="104"/>
      <c r="D50" s="105"/>
      <c r="E50" s="86"/>
      <c r="F50" s="87"/>
      <c r="G50" s="88"/>
      <c r="H50" s="88"/>
      <c r="I50" s="76" t="s">
        <v>283</v>
      </c>
      <c r="J50" s="77" t="s">
        <v>284</v>
      </c>
    </row>
    <row r="51" spans="1:10" ht="48.75" customHeight="1" x14ac:dyDescent="0.2">
      <c r="A51" s="101"/>
      <c r="B51" s="106"/>
      <c r="C51" s="106"/>
      <c r="D51" s="107"/>
      <c r="E51" s="108" t="s">
        <v>208</v>
      </c>
      <c r="F51" s="93" t="s">
        <v>208</v>
      </c>
      <c r="G51" s="95" t="s">
        <v>283</v>
      </c>
      <c r="H51" s="95" t="s">
        <v>284</v>
      </c>
      <c r="I51" s="79" t="s">
        <v>285</v>
      </c>
      <c r="J51" s="79" t="s">
        <v>280</v>
      </c>
    </row>
    <row r="52" spans="1:10" ht="15" customHeight="1" x14ac:dyDescent="0.2">
      <c r="A52" s="10" t="s">
        <v>262</v>
      </c>
      <c r="B52" s="97" t="s">
        <v>202</v>
      </c>
      <c r="C52" s="98"/>
      <c r="D52" s="46" t="s">
        <v>203</v>
      </c>
      <c r="E52" s="109"/>
      <c r="F52" s="94"/>
      <c r="G52" s="96"/>
      <c r="H52" s="96"/>
      <c r="I52" s="80"/>
      <c r="J52" s="80"/>
    </row>
    <row r="53" spans="1:10" ht="15" customHeight="1" x14ac:dyDescent="0.2">
      <c r="A53" s="44"/>
      <c r="B53" s="44"/>
      <c r="C53" s="44"/>
      <c r="D53" s="44"/>
      <c r="E53" s="75"/>
      <c r="F53" s="65"/>
      <c r="G53" s="71"/>
      <c r="H53" s="45"/>
      <c r="I53" s="45"/>
      <c r="J53" s="45"/>
    </row>
    <row r="54" spans="1:10" ht="15" customHeight="1" x14ac:dyDescent="0.2">
      <c r="A54" s="8" t="s">
        <v>273</v>
      </c>
      <c r="B54" s="82" t="s">
        <v>48</v>
      </c>
      <c r="C54" s="83"/>
      <c r="D54" s="31" t="s">
        <v>240</v>
      </c>
      <c r="E54" s="48">
        <v>2400</v>
      </c>
      <c r="F54" s="14">
        <v>925</v>
      </c>
      <c r="G54" s="60">
        <v>0.5</v>
      </c>
      <c r="H54" s="60">
        <f>1-G54</f>
        <v>0.5</v>
      </c>
      <c r="I54" s="21"/>
      <c r="J54" s="22"/>
    </row>
    <row r="55" spans="1:10" ht="15" customHeight="1" x14ac:dyDescent="0.2">
      <c r="A55" s="35"/>
      <c r="B55" s="82" t="s">
        <v>49</v>
      </c>
      <c r="C55" s="83"/>
      <c r="D55" s="28" t="s">
        <v>50</v>
      </c>
      <c r="E55" s="48">
        <v>530</v>
      </c>
      <c r="F55" s="14">
        <v>650</v>
      </c>
      <c r="G55" s="60">
        <v>0.67</v>
      </c>
      <c r="H55" s="60">
        <f t="shared" ref="H55:H73" si="2">1-G55</f>
        <v>0.32999999999999996</v>
      </c>
      <c r="I55" s="21"/>
      <c r="J55" s="22"/>
    </row>
    <row r="56" spans="1:10" ht="15" customHeight="1" x14ac:dyDescent="0.2">
      <c r="A56" s="36"/>
      <c r="B56" s="82" t="s">
        <v>51</v>
      </c>
      <c r="C56" s="83"/>
      <c r="D56" s="28" t="s">
        <v>52</v>
      </c>
      <c r="E56" s="48">
        <v>1400</v>
      </c>
      <c r="F56" s="14">
        <v>825</v>
      </c>
      <c r="G56" s="60">
        <v>0.67</v>
      </c>
      <c r="H56" s="60">
        <f t="shared" si="2"/>
        <v>0.32999999999999996</v>
      </c>
      <c r="I56" s="21"/>
      <c r="J56" s="22"/>
    </row>
    <row r="57" spans="1:10" ht="15" customHeight="1" x14ac:dyDescent="0.2">
      <c r="A57" s="35"/>
      <c r="B57" s="82" t="s">
        <v>53</v>
      </c>
      <c r="C57" s="83"/>
      <c r="D57" s="28" t="s">
        <v>241</v>
      </c>
      <c r="E57" s="48">
        <v>1400</v>
      </c>
      <c r="F57" s="14">
        <v>1250</v>
      </c>
      <c r="G57" s="60">
        <v>0.56999999999999995</v>
      </c>
      <c r="H57" s="60">
        <f t="shared" si="2"/>
        <v>0.43000000000000005</v>
      </c>
      <c r="I57" s="21"/>
      <c r="J57" s="22"/>
    </row>
    <row r="58" spans="1:10" ht="15" customHeight="1" x14ac:dyDescent="0.2">
      <c r="A58" s="35"/>
      <c r="B58" s="82" t="s">
        <v>54</v>
      </c>
      <c r="C58" s="83"/>
      <c r="D58" s="28" t="s">
        <v>55</v>
      </c>
      <c r="E58" s="48">
        <v>1745</v>
      </c>
      <c r="F58" s="15">
        <v>1200</v>
      </c>
      <c r="G58" s="60">
        <v>0</v>
      </c>
      <c r="H58" s="60">
        <f t="shared" si="2"/>
        <v>1</v>
      </c>
      <c r="I58" s="21"/>
      <c r="J58" s="22"/>
    </row>
    <row r="59" spans="1:10" ht="15" customHeight="1" x14ac:dyDescent="0.2">
      <c r="A59" s="33"/>
      <c r="B59" s="82" t="s">
        <v>56</v>
      </c>
      <c r="C59" s="83"/>
      <c r="D59" s="28" t="s">
        <v>242</v>
      </c>
      <c r="E59" s="48">
        <v>800</v>
      </c>
      <c r="F59" s="14">
        <v>850</v>
      </c>
      <c r="G59" s="60">
        <v>0.34</v>
      </c>
      <c r="H59" s="60">
        <f t="shared" si="2"/>
        <v>0.65999999999999992</v>
      </c>
      <c r="I59" s="21"/>
      <c r="J59" s="22"/>
    </row>
    <row r="60" spans="1:10" ht="15" customHeight="1" x14ac:dyDescent="0.2">
      <c r="A60" s="35"/>
      <c r="B60" s="82" t="s">
        <v>57</v>
      </c>
      <c r="C60" s="83"/>
      <c r="D60" s="31" t="s">
        <v>58</v>
      </c>
      <c r="E60" s="48">
        <v>1450</v>
      </c>
      <c r="F60" s="14">
        <v>1350</v>
      </c>
      <c r="G60" s="60">
        <v>0.26</v>
      </c>
      <c r="H60" s="60">
        <f t="shared" si="2"/>
        <v>0.74</v>
      </c>
      <c r="I60" s="21"/>
      <c r="J60" s="22"/>
    </row>
    <row r="61" spans="1:10" ht="15" customHeight="1" x14ac:dyDescent="0.2">
      <c r="A61" s="36"/>
      <c r="B61" s="82" t="s">
        <v>59</v>
      </c>
      <c r="C61" s="83"/>
      <c r="D61" s="28" t="s">
        <v>60</v>
      </c>
      <c r="E61" s="51">
        <v>1800</v>
      </c>
      <c r="F61" s="17">
        <v>1200</v>
      </c>
      <c r="G61" s="66">
        <v>0.63</v>
      </c>
      <c r="H61" s="60">
        <f t="shared" si="2"/>
        <v>0.37</v>
      </c>
      <c r="I61" s="21"/>
      <c r="J61" s="22"/>
    </row>
    <row r="62" spans="1:10" ht="15" customHeight="1" x14ac:dyDescent="0.2">
      <c r="A62" s="35"/>
      <c r="B62" s="82" t="s">
        <v>61</v>
      </c>
      <c r="C62" s="83"/>
      <c r="D62" s="28" t="s">
        <v>62</v>
      </c>
      <c r="E62" s="48">
        <v>1200</v>
      </c>
      <c r="F62" s="15">
        <v>1100</v>
      </c>
      <c r="G62" s="70">
        <v>0.18</v>
      </c>
      <c r="H62" s="60">
        <f t="shared" si="2"/>
        <v>0.82000000000000006</v>
      </c>
      <c r="I62" s="21"/>
      <c r="J62" s="22"/>
    </row>
    <row r="63" spans="1:10" ht="15" customHeight="1" x14ac:dyDescent="0.2">
      <c r="A63" s="33"/>
      <c r="B63" s="82" t="s">
        <v>63</v>
      </c>
      <c r="C63" s="83"/>
      <c r="D63" s="31" t="s">
        <v>64</v>
      </c>
      <c r="E63" s="48">
        <v>8000</v>
      </c>
      <c r="F63" s="14">
        <v>2300</v>
      </c>
      <c r="G63" s="60">
        <v>0.25</v>
      </c>
      <c r="H63" s="60">
        <f t="shared" si="2"/>
        <v>0.75</v>
      </c>
      <c r="I63" s="21"/>
      <c r="J63" s="22"/>
    </row>
    <row r="64" spans="1:10" ht="15" customHeight="1" x14ac:dyDescent="0.2">
      <c r="A64" s="35"/>
      <c r="B64" s="82" t="s">
        <v>65</v>
      </c>
      <c r="C64" s="83"/>
      <c r="D64" s="28" t="s">
        <v>66</v>
      </c>
      <c r="E64" s="48">
        <v>1000</v>
      </c>
      <c r="F64" s="15">
        <v>1050</v>
      </c>
      <c r="G64" s="70">
        <v>0.78</v>
      </c>
      <c r="H64" s="60">
        <f t="shared" si="2"/>
        <v>0.21999999999999997</v>
      </c>
      <c r="I64" s="21"/>
      <c r="J64" s="22"/>
    </row>
    <row r="65" spans="1:10" ht="15" customHeight="1" x14ac:dyDescent="0.2">
      <c r="A65" s="33"/>
      <c r="B65" s="82" t="s">
        <v>67</v>
      </c>
      <c r="C65" s="83"/>
      <c r="D65" s="28" t="s">
        <v>212</v>
      </c>
      <c r="E65" s="48">
        <v>750</v>
      </c>
      <c r="F65" s="14">
        <v>600</v>
      </c>
      <c r="G65" s="60">
        <v>0.68</v>
      </c>
      <c r="H65" s="60">
        <f t="shared" si="2"/>
        <v>0.31999999999999995</v>
      </c>
      <c r="I65" s="21"/>
      <c r="J65" s="22"/>
    </row>
    <row r="66" spans="1:10" ht="15" customHeight="1" x14ac:dyDescent="0.2">
      <c r="A66" s="35"/>
      <c r="B66" s="82" t="s">
        <v>68</v>
      </c>
      <c r="C66" s="83"/>
      <c r="D66" s="28" t="s">
        <v>69</v>
      </c>
      <c r="E66" s="48">
        <v>1850</v>
      </c>
      <c r="F66" s="14">
        <v>1375</v>
      </c>
      <c r="G66" s="60">
        <v>0.64</v>
      </c>
      <c r="H66" s="60">
        <f t="shared" si="2"/>
        <v>0.36</v>
      </c>
      <c r="I66" s="21"/>
      <c r="J66" s="22"/>
    </row>
    <row r="67" spans="1:10" ht="15" customHeight="1" x14ac:dyDescent="0.2">
      <c r="A67" s="36"/>
      <c r="B67" s="82" t="s">
        <v>70</v>
      </c>
      <c r="C67" s="83"/>
      <c r="D67" s="28" t="s">
        <v>71</v>
      </c>
      <c r="E67" s="48">
        <v>1325</v>
      </c>
      <c r="F67" s="15">
        <v>675</v>
      </c>
      <c r="G67" s="70">
        <v>0.57999999999999996</v>
      </c>
      <c r="H67" s="60">
        <f t="shared" si="2"/>
        <v>0.42000000000000004</v>
      </c>
      <c r="I67" s="21"/>
      <c r="J67" s="22"/>
    </row>
    <row r="68" spans="1:10" ht="15" customHeight="1" x14ac:dyDescent="0.2">
      <c r="A68" s="33"/>
      <c r="B68" s="82" t="s">
        <v>72</v>
      </c>
      <c r="C68" s="83"/>
      <c r="D68" s="28" t="s">
        <v>243</v>
      </c>
      <c r="E68" s="48">
        <v>750</v>
      </c>
      <c r="F68" s="14">
        <v>425</v>
      </c>
      <c r="G68" s="60">
        <v>0.83</v>
      </c>
      <c r="H68" s="60">
        <f t="shared" si="2"/>
        <v>0.17000000000000004</v>
      </c>
      <c r="I68" s="21"/>
      <c r="J68" s="22"/>
    </row>
    <row r="69" spans="1:10" ht="15" customHeight="1" x14ac:dyDescent="0.2">
      <c r="A69" s="35"/>
      <c r="B69" s="82" t="s">
        <v>73</v>
      </c>
      <c r="C69" s="83"/>
      <c r="D69" s="28" t="s">
        <v>74</v>
      </c>
      <c r="E69" s="48">
        <v>1000</v>
      </c>
      <c r="F69" s="14">
        <v>1225</v>
      </c>
      <c r="G69" s="60">
        <v>0.6</v>
      </c>
      <c r="H69" s="60">
        <f t="shared" si="2"/>
        <v>0.4</v>
      </c>
      <c r="I69" s="21"/>
      <c r="J69" s="22"/>
    </row>
    <row r="70" spans="1:10" ht="15" customHeight="1" x14ac:dyDescent="0.2">
      <c r="A70" s="36"/>
      <c r="B70" s="82" t="s">
        <v>75</v>
      </c>
      <c r="C70" s="83"/>
      <c r="D70" s="28" t="s">
        <v>213</v>
      </c>
      <c r="E70" s="48">
        <v>1450</v>
      </c>
      <c r="F70" s="14">
        <v>950</v>
      </c>
      <c r="G70" s="60">
        <v>0.78</v>
      </c>
      <c r="H70" s="60">
        <f t="shared" si="2"/>
        <v>0.21999999999999997</v>
      </c>
      <c r="I70" s="21"/>
      <c r="J70" s="22"/>
    </row>
    <row r="71" spans="1:10" ht="15" customHeight="1" x14ac:dyDescent="0.2">
      <c r="A71" s="35"/>
      <c r="B71" s="82" t="s">
        <v>76</v>
      </c>
      <c r="C71" s="83"/>
      <c r="D71" s="31" t="s">
        <v>77</v>
      </c>
      <c r="E71" s="48">
        <v>1000</v>
      </c>
      <c r="F71" s="14">
        <v>600</v>
      </c>
      <c r="G71" s="60">
        <v>0.44</v>
      </c>
      <c r="H71" s="60">
        <f t="shared" si="2"/>
        <v>0.56000000000000005</v>
      </c>
      <c r="I71" s="21"/>
      <c r="J71" s="22"/>
    </row>
    <row r="72" spans="1:10" ht="15" customHeight="1" x14ac:dyDescent="0.2">
      <c r="A72" s="37"/>
      <c r="B72" s="82" t="s">
        <v>78</v>
      </c>
      <c r="C72" s="83"/>
      <c r="D72" s="28" t="s">
        <v>79</v>
      </c>
      <c r="E72" s="48">
        <v>1200</v>
      </c>
      <c r="F72" s="15">
        <v>1400</v>
      </c>
      <c r="G72" s="60">
        <v>0.66</v>
      </c>
      <c r="H72" s="60">
        <f t="shared" si="2"/>
        <v>0.33999999999999997</v>
      </c>
      <c r="I72" s="21"/>
      <c r="J72" s="22"/>
    </row>
    <row r="73" spans="1:10" ht="15" customHeight="1" x14ac:dyDescent="0.2">
      <c r="A73" s="9"/>
      <c r="B73" s="57"/>
      <c r="C73" s="84" t="s">
        <v>267</v>
      </c>
      <c r="D73" s="85"/>
      <c r="E73" s="49">
        <f>SUM(E54:E72)</f>
        <v>31050</v>
      </c>
      <c r="F73" s="20">
        <f>SUM(F54:F72)</f>
        <v>19950</v>
      </c>
      <c r="G73" s="68">
        <f>((F67*G67)+(F66*G66)+(F65*G65)+(F64*G64)+(F63*G63)+(F62*G62)+(F61*G61)+(F60*G60)+(F59*G59)+(F58*G58)+(F57*G57)+(F56*G56)+(F55*G55)+(F54*G54)+(F68*G68)+(F69*G69)+(F70*G70)+(F71*G71)+(F72*G72))/F73</f>
        <v>0.493609022556391</v>
      </c>
      <c r="H73" s="60">
        <f t="shared" si="2"/>
        <v>0.50639097744360906</v>
      </c>
      <c r="I73" s="91" t="str">
        <f>IF(COUNTBLANK(I54:J72)&gt;0,CONCATENATE("INVALID"),(F68*G68*I68)+(F68*H68*J68)+(F69*G69*I69)+(F69*H69*J69)+(F70*G70*I70)+(F70*H70*J70)+(F71*G71*I71)+(F71*H71*J71)+(F72*G72*I72)+(F72*H72*J72)+(F67*G67*I67)+(F67*H67*J67)+(F66*G66*I66)+(F66*H66*J66)+(F65*G65*I65)+(F65*H65*J65)+(F64*G64*I64)+(F64*H64*J64)+(F63*G63*I63)+(F63*H63*J63)+(F62*G62*I62)+(F62*H62*J62)+(F61*G61*I61)+(F61*H61*J61)+(F60*G60*I60)+(F60*H60*J60)+(F59*G59*I59)+(F59*H59*J59)+(F58*G58*I58)+(F58*H58*J58)+(F57*G57*I57)+(F57*H57*J57)+(F56*G56*I56)+(F56*H56*J56)+(F55*G55*I55)+(F55*H55*J55)+(F54*G54*I54)+(F54*H54*J54))</f>
        <v>INVALID</v>
      </c>
      <c r="J73" s="91"/>
    </row>
    <row r="74" spans="1:10" s="2" customFormat="1" ht="15" customHeight="1" x14ac:dyDescent="0.2">
      <c r="A74" s="81" t="s">
        <v>282</v>
      </c>
      <c r="B74" s="81"/>
      <c r="C74" s="81"/>
      <c r="D74" s="81"/>
      <c r="E74" s="81"/>
      <c r="F74" s="39">
        <f>F73*0.8</f>
        <v>15960</v>
      </c>
      <c r="G74" s="72"/>
      <c r="H74" s="61"/>
      <c r="I74" s="92" t="str">
        <f>IF(I73="INVALID","","Extended Price ↑")</f>
        <v/>
      </c>
      <c r="J74" s="92"/>
    </row>
    <row r="75" spans="1:10" s="2" customFormat="1" ht="15" customHeight="1" x14ac:dyDescent="0.2">
      <c r="A75" s="81" t="s">
        <v>281</v>
      </c>
      <c r="B75" s="81"/>
      <c r="C75" s="81"/>
      <c r="D75" s="81"/>
      <c r="E75" s="81"/>
      <c r="F75" s="40">
        <f>F73*1.2</f>
        <v>23940</v>
      </c>
      <c r="G75" s="89" t="str">
        <f>IF(COUNTBLANK(I54:J72)&gt;0,CONCATENATE("Vendors must bid each yard for this District."),"All yards have been bid for this District.")</f>
        <v>Vendors must bid each yard for this District.</v>
      </c>
      <c r="H75" s="90"/>
      <c r="I75" s="90"/>
      <c r="J75" s="90"/>
    </row>
    <row r="76" spans="1:10" s="2" customFormat="1" ht="15" customHeight="1" x14ac:dyDescent="0.2">
      <c r="A76" s="44"/>
      <c r="B76" s="44"/>
      <c r="C76" s="44"/>
      <c r="D76" s="44"/>
      <c r="E76" s="75"/>
      <c r="F76" s="65"/>
      <c r="G76" s="71"/>
      <c r="H76" s="45"/>
      <c r="I76" s="45"/>
      <c r="J76" s="45"/>
    </row>
    <row r="77" spans="1:10" s="2" customFormat="1" ht="15" customHeight="1" x14ac:dyDescent="0.2">
      <c r="A77" s="44"/>
      <c r="B77" s="44"/>
      <c r="C77" s="44"/>
      <c r="D77" s="44"/>
      <c r="E77" s="75"/>
      <c r="F77" s="65"/>
      <c r="G77" s="71"/>
      <c r="H77" s="45"/>
      <c r="I77" s="45"/>
      <c r="J77" s="45"/>
    </row>
    <row r="78" spans="1:10" s="2" customFormat="1" ht="15" customHeight="1" x14ac:dyDescent="0.2">
      <c r="A78" s="44"/>
      <c r="B78" s="44"/>
      <c r="C78" s="44"/>
      <c r="D78" s="44"/>
      <c r="E78" s="75"/>
      <c r="F78" s="65"/>
      <c r="G78" s="71"/>
      <c r="H78" s="45"/>
      <c r="I78" s="45"/>
      <c r="J78" s="45"/>
    </row>
    <row r="79" spans="1:10" s="2" customFormat="1" ht="15" customHeight="1" x14ac:dyDescent="0.2">
      <c r="A79" s="44"/>
      <c r="B79" s="44"/>
      <c r="C79" s="44"/>
      <c r="D79" s="44"/>
      <c r="E79" s="75"/>
      <c r="F79" s="65"/>
      <c r="G79" s="71"/>
      <c r="H79" s="45"/>
      <c r="I79" s="45"/>
      <c r="J79" s="45"/>
    </row>
    <row r="80" spans="1:10" s="2" customFormat="1" ht="15" customHeight="1" x14ac:dyDescent="0.2">
      <c r="A80" s="44"/>
      <c r="B80" s="44"/>
      <c r="C80" s="44"/>
      <c r="D80" s="44"/>
      <c r="E80" s="75"/>
      <c r="F80" s="65"/>
      <c r="G80" s="71"/>
      <c r="H80" s="45"/>
      <c r="I80" s="45"/>
      <c r="J80" s="45"/>
    </row>
    <row r="81" spans="1:10" s="2" customFormat="1" ht="15" customHeight="1" x14ac:dyDescent="0.2">
      <c r="A81" s="44"/>
      <c r="B81" s="44"/>
      <c r="C81" s="44"/>
      <c r="D81" s="44"/>
      <c r="E81" s="75"/>
      <c r="F81" s="65"/>
      <c r="G81" s="71"/>
      <c r="H81" s="45"/>
      <c r="I81" s="45"/>
      <c r="J81" s="45"/>
    </row>
    <row r="82" spans="1:10" s="2" customFormat="1" ht="15" customHeight="1" x14ac:dyDescent="0.2">
      <c r="A82" s="44"/>
      <c r="B82" s="44"/>
      <c r="C82" s="44"/>
      <c r="D82" s="44"/>
      <c r="E82" s="75"/>
      <c r="F82" s="65"/>
      <c r="G82" s="71"/>
      <c r="H82" s="45"/>
      <c r="I82" s="45"/>
      <c r="J82" s="45"/>
    </row>
    <row r="83" spans="1:10" s="2" customFormat="1" ht="15" customHeight="1" x14ac:dyDescent="0.2">
      <c r="A83" s="44"/>
      <c r="B83" s="44"/>
      <c r="C83" s="44"/>
      <c r="D83" s="44"/>
      <c r="E83" s="75"/>
      <c r="F83" s="65"/>
      <c r="G83" s="71"/>
      <c r="H83" s="45"/>
      <c r="I83" s="45"/>
      <c r="J83" s="45"/>
    </row>
    <row r="84" spans="1:10" s="2" customFormat="1" ht="15" customHeight="1" x14ac:dyDescent="0.2">
      <c r="A84" s="44"/>
      <c r="B84" s="44"/>
      <c r="C84" s="44"/>
      <c r="D84" s="44"/>
      <c r="E84" s="75"/>
      <c r="F84" s="65"/>
      <c r="G84" s="71"/>
      <c r="H84" s="45"/>
      <c r="I84" s="45"/>
      <c r="J84" s="45"/>
    </row>
    <row r="85" spans="1:10" s="2" customFormat="1" ht="15" customHeight="1" x14ac:dyDescent="0.2">
      <c r="A85" s="44"/>
      <c r="B85" s="44"/>
      <c r="C85" s="44"/>
      <c r="D85" s="44"/>
      <c r="E85" s="75"/>
      <c r="F85" s="65"/>
      <c r="G85" s="71"/>
      <c r="H85" s="45"/>
      <c r="I85" s="45"/>
      <c r="J85" s="45"/>
    </row>
    <row r="86" spans="1:10" s="2" customFormat="1" ht="15" customHeight="1" x14ac:dyDescent="0.2">
      <c r="A86" s="44"/>
      <c r="B86" s="44"/>
      <c r="C86" s="44"/>
      <c r="D86" s="44"/>
      <c r="E86" s="75"/>
      <c r="F86" s="65"/>
      <c r="G86" s="71"/>
      <c r="H86" s="45"/>
      <c r="I86" s="45"/>
      <c r="J86" s="45"/>
    </row>
    <row r="87" spans="1:10" s="2" customFormat="1" ht="15" customHeight="1" x14ac:dyDescent="0.2">
      <c r="A87" s="44"/>
      <c r="B87" s="44"/>
      <c r="C87" s="44"/>
      <c r="D87" s="44"/>
      <c r="E87" s="75"/>
      <c r="F87" s="65"/>
      <c r="G87" s="71"/>
      <c r="H87" s="45"/>
      <c r="I87" s="45"/>
      <c r="J87" s="45"/>
    </row>
    <row r="88" spans="1:10" s="2" customFormat="1" ht="15" customHeight="1" x14ac:dyDescent="0.2">
      <c r="A88" s="44"/>
      <c r="B88" s="44"/>
      <c r="C88" s="44"/>
      <c r="D88" s="44"/>
      <c r="E88" s="75"/>
      <c r="F88" s="65"/>
      <c r="G88" s="71"/>
      <c r="H88" s="45"/>
      <c r="I88" s="45"/>
      <c r="J88" s="45"/>
    </row>
    <row r="89" spans="1:10" s="2" customFormat="1" ht="15" customHeight="1" x14ac:dyDescent="0.2">
      <c r="A89" s="44"/>
      <c r="B89" s="44"/>
      <c r="C89" s="44"/>
      <c r="D89" s="44"/>
      <c r="E89" s="75"/>
      <c r="F89" s="65"/>
      <c r="G89" s="71"/>
      <c r="H89" s="45"/>
      <c r="I89" s="45"/>
      <c r="J89" s="45"/>
    </row>
    <row r="90" spans="1:10" s="2" customFormat="1" ht="15" customHeight="1" x14ac:dyDescent="0.2">
      <c r="A90" s="44"/>
      <c r="B90" s="44"/>
      <c r="C90" s="44"/>
      <c r="D90" s="44"/>
      <c r="E90" s="75"/>
      <c r="F90" s="65"/>
      <c r="G90" s="71"/>
      <c r="H90" s="45"/>
      <c r="I90" s="45"/>
      <c r="J90" s="45"/>
    </row>
    <row r="91" spans="1:10" s="2" customFormat="1" ht="15" customHeight="1" x14ac:dyDescent="0.2">
      <c r="A91" s="44"/>
      <c r="B91" s="44"/>
      <c r="C91" s="44"/>
      <c r="D91" s="44"/>
      <c r="E91" s="75"/>
      <c r="F91" s="65"/>
      <c r="G91" s="71"/>
      <c r="H91" s="45"/>
      <c r="I91" s="45"/>
      <c r="J91" s="45"/>
    </row>
    <row r="92" spans="1:10" s="2" customFormat="1" ht="15" customHeight="1" x14ac:dyDescent="0.2">
      <c r="A92" s="44"/>
      <c r="B92" s="44"/>
      <c r="C92" s="44"/>
      <c r="D92" s="44"/>
      <c r="E92" s="75"/>
      <c r="F92" s="65"/>
      <c r="G92" s="71"/>
      <c r="H92" s="45"/>
      <c r="I92" s="45"/>
      <c r="J92" s="45"/>
    </row>
    <row r="93" spans="1:10" s="2" customFormat="1" ht="15" customHeight="1" x14ac:dyDescent="0.2">
      <c r="A93" s="44"/>
      <c r="B93" s="44"/>
      <c r="C93" s="44"/>
      <c r="D93" s="44"/>
      <c r="E93" s="75"/>
      <c r="F93" s="65"/>
      <c r="G93" s="71"/>
      <c r="H93" s="45"/>
      <c r="I93" s="45"/>
      <c r="J93" s="45"/>
    </row>
    <row r="94" spans="1:10" s="2" customFormat="1" ht="15" customHeight="1" x14ac:dyDescent="0.2">
      <c r="A94" s="44"/>
      <c r="B94" s="44"/>
      <c r="C94" s="44"/>
      <c r="D94" s="44"/>
      <c r="E94" s="75"/>
      <c r="F94" s="65"/>
      <c r="G94" s="71"/>
      <c r="H94" s="45"/>
      <c r="I94" s="45"/>
      <c r="J94" s="45"/>
    </row>
    <row r="95" spans="1:10" ht="15.75" customHeight="1" x14ac:dyDescent="0.2">
      <c r="A95" s="99" t="s">
        <v>234</v>
      </c>
      <c r="B95" s="102">
        <f>B1</f>
        <v>0</v>
      </c>
      <c r="C95" s="102"/>
      <c r="D95" s="103"/>
      <c r="E95" s="53"/>
      <c r="F95" s="19"/>
      <c r="G95" s="64"/>
      <c r="H95" s="64"/>
      <c r="I95" s="78" t="s">
        <v>231</v>
      </c>
      <c r="J95" s="78"/>
    </row>
    <row r="96" spans="1:10" ht="25.5" customHeight="1" x14ac:dyDescent="0.2">
      <c r="A96" s="100"/>
      <c r="B96" s="104"/>
      <c r="C96" s="104"/>
      <c r="D96" s="105"/>
      <c r="E96" s="86" t="s">
        <v>204</v>
      </c>
      <c r="F96" s="87" t="s">
        <v>205</v>
      </c>
      <c r="G96" s="88" t="s">
        <v>206</v>
      </c>
      <c r="H96" s="88" t="s">
        <v>207</v>
      </c>
      <c r="I96" s="74" t="s">
        <v>232</v>
      </c>
      <c r="J96" s="43" t="s">
        <v>233</v>
      </c>
    </row>
    <row r="97" spans="1:10" ht="15.75" customHeight="1" x14ac:dyDescent="0.2">
      <c r="A97" s="100"/>
      <c r="B97" s="104"/>
      <c r="C97" s="104"/>
      <c r="D97" s="105"/>
      <c r="E97" s="86"/>
      <c r="F97" s="87"/>
      <c r="G97" s="88"/>
      <c r="H97" s="88"/>
      <c r="I97" s="76" t="s">
        <v>283</v>
      </c>
      <c r="J97" s="77" t="s">
        <v>284</v>
      </c>
    </row>
    <row r="98" spans="1:10" ht="48.75" customHeight="1" x14ac:dyDescent="0.2">
      <c r="A98" s="101"/>
      <c r="B98" s="106"/>
      <c r="C98" s="106"/>
      <c r="D98" s="107"/>
      <c r="E98" s="108" t="s">
        <v>208</v>
      </c>
      <c r="F98" s="93" t="s">
        <v>208</v>
      </c>
      <c r="G98" s="95" t="s">
        <v>283</v>
      </c>
      <c r="H98" s="95" t="s">
        <v>284</v>
      </c>
      <c r="I98" s="79" t="s">
        <v>285</v>
      </c>
      <c r="J98" s="79" t="s">
        <v>280</v>
      </c>
    </row>
    <row r="99" spans="1:10" ht="15" customHeight="1" x14ac:dyDescent="0.2">
      <c r="A99" s="10" t="s">
        <v>262</v>
      </c>
      <c r="B99" s="97" t="s">
        <v>202</v>
      </c>
      <c r="C99" s="98"/>
      <c r="D99" s="46" t="s">
        <v>203</v>
      </c>
      <c r="E99" s="109"/>
      <c r="F99" s="94"/>
      <c r="G99" s="96"/>
      <c r="H99" s="96"/>
      <c r="I99" s="80"/>
      <c r="J99" s="80"/>
    </row>
    <row r="100" spans="1:10" ht="15" customHeight="1" x14ac:dyDescent="0.2"/>
    <row r="101" spans="1:10" ht="15" customHeight="1" x14ac:dyDescent="0.2">
      <c r="A101" s="8" t="s">
        <v>274</v>
      </c>
      <c r="B101" s="82" t="s">
        <v>80</v>
      </c>
      <c r="C101" s="83"/>
      <c r="D101" s="30" t="s">
        <v>81</v>
      </c>
      <c r="E101" s="48">
        <v>2000</v>
      </c>
      <c r="F101" s="14">
        <v>500</v>
      </c>
      <c r="G101" s="60">
        <v>0.42</v>
      </c>
      <c r="H101" s="60">
        <f>1-G101</f>
        <v>0.58000000000000007</v>
      </c>
      <c r="I101" s="21"/>
      <c r="J101" s="22"/>
    </row>
    <row r="102" spans="1:10" ht="15" customHeight="1" x14ac:dyDescent="0.2">
      <c r="A102" s="35"/>
      <c r="B102" s="82" t="s">
        <v>82</v>
      </c>
      <c r="C102" s="83"/>
      <c r="D102" s="30" t="s">
        <v>244</v>
      </c>
      <c r="E102" s="48">
        <v>400</v>
      </c>
      <c r="F102" s="14">
        <v>350</v>
      </c>
      <c r="G102" s="60">
        <v>0.57999999999999996</v>
      </c>
      <c r="H102" s="60">
        <f t="shared" ref="H102:H123" si="3">1-G102</f>
        <v>0.42000000000000004</v>
      </c>
      <c r="I102" s="21"/>
      <c r="J102" s="22"/>
    </row>
    <row r="103" spans="1:10" ht="15" customHeight="1" x14ac:dyDescent="0.2">
      <c r="A103" s="36"/>
      <c r="B103" s="82" t="s">
        <v>83</v>
      </c>
      <c r="C103" s="83"/>
      <c r="D103" s="30" t="s">
        <v>84</v>
      </c>
      <c r="E103" s="48">
        <v>400</v>
      </c>
      <c r="F103" s="14">
        <v>350</v>
      </c>
      <c r="G103" s="60">
        <v>0.48</v>
      </c>
      <c r="H103" s="60">
        <f t="shared" si="3"/>
        <v>0.52</v>
      </c>
      <c r="I103" s="21"/>
      <c r="J103" s="22"/>
    </row>
    <row r="104" spans="1:10" ht="15" customHeight="1" x14ac:dyDescent="0.2">
      <c r="A104" s="35"/>
      <c r="B104" s="82" t="s">
        <v>85</v>
      </c>
      <c r="C104" s="83"/>
      <c r="D104" s="30" t="s">
        <v>245</v>
      </c>
      <c r="E104" s="48">
        <v>250</v>
      </c>
      <c r="F104" s="14">
        <v>200</v>
      </c>
      <c r="G104" s="60">
        <v>0.69</v>
      </c>
      <c r="H104" s="60">
        <f t="shared" si="3"/>
        <v>0.31000000000000005</v>
      </c>
      <c r="I104" s="21"/>
      <c r="J104" s="22"/>
    </row>
    <row r="105" spans="1:10" ht="15" customHeight="1" x14ac:dyDescent="0.2">
      <c r="A105" s="35"/>
      <c r="B105" s="82" t="s">
        <v>86</v>
      </c>
      <c r="C105" s="83"/>
      <c r="D105" s="30" t="s">
        <v>87</v>
      </c>
      <c r="E105" s="48">
        <v>1750</v>
      </c>
      <c r="F105" s="14">
        <v>650</v>
      </c>
      <c r="G105" s="60">
        <v>0.22</v>
      </c>
      <c r="H105" s="60">
        <f t="shared" si="3"/>
        <v>0.78</v>
      </c>
      <c r="I105" s="21"/>
      <c r="J105" s="22"/>
    </row>
    <row r="106" spans="1:10" ht="15" customHeight="1" x14ac:dyDescent="0.2">
      <c r="A106" s="35"/>
      <c r="B106" s="82" t="s">
        <v>88</v>
      </c>
      <c r="C106" s="83"/>
      <c r="D106" s="30" t="s">
        <v>214</v>
      </c>
      <c r="E106" s="48">
        <v>1300</v>
      </c>
      <c r="F106" s="15">
        <v>725</v>
      </c>
      <c r="G106" s="70">
        <v>0.3</v>
      </c>
      <c r="H106" s="60">
        <f t="shared" si="3"/>
        <v>0.7</v>
      </c>
      <c r="I106" s="21"/>
      <c r="J106" s="22"/>
    </row>
    <row r="107" spans="1:10" ht="15" customHeight="1" x14ac:dyDescent="0.2">
      <c r="A107" s="33"/>
      <c r="B107" s="82" t="s">
        <v>89</v>
      </c>
      <c r="C107" s="83"/>
      <c r="D107" s="30" t="s">
        <v>90</v>
      </c>
      <c r="E107" s="48">
        <v>250</v>
      </c>
      <c r="F107" s="14">
        <v>250</v>
      </c>
      <c r="G107" s="60">
        <v>1</v>
      </c>
      <c r="H107" s="60">
        <f t="shared" si="3"/>
        <v>0</v>
      </c>
      <c r="I107" s="21"/>
      <c r="J107" s="22"/>
    </row>
    <row r="108" spans="1:10" ht="15" customHeight="1" x14ac:dyDescent="0.2">
      <c r="A108" s="35"/>
      <c r="B108" s="82" t="s">
        <v>91</v>
      </c>
      <c r="C108" s="83"/>
      <c r="D108" s="30" t="s">
        <v>92</v>
      </c>
      <c r="E108" s="48">
        <v>1000</v>
      </c>
      <c r="F108" s="14">
        <v>450</v>
      </c>
      <c r="G108" s="60">
        <v>0.41</v>
      </c>
      <c r="H108" s="60">
        <f t="shared" si="3"/>
        <v>0.59000000000000008</v>
      </c>
      <c r="I108" s="21"/>
      <c r="J108" s="22"/>
    </row>
    <row r="109" spans="1:10" ht="15" customHeight="1" x14ac:dyDescent="0.2">
      <c r="A109" s="36"/>
      <c r="B109" s="82" t="s">
        <v>93</v>
      </c>
      <c r="C109" s="83"/>
      <c r="D109" s="30" t="s">
        <v>94</v>
      </c>
      <c r="E109" s="48">
        <v>1100</v>
      </c>
      <c r="F109" s="14">
        <v>475</v>
      </c>
      <c r="G109" s="60">
        <v>0.68</v>
      </c>
      <c r="H109" s="60">
        <f t="shared" si="3"/>
        <v>0.31999999999999995</v>
      </c>
      <c r="I109" s="21"/>
      <c r="J109" s="22"/>
    </row>
    <row r="110" spans="1:10" ht="15" customHeight="1" x14ac:dyDescent="0.2">
      <c r="A110" s="35"/>
      <c r="B110" s="82" t="s">
        <v>95</v>
      </c>
      <c r="C110" s="83"/>
      <c r="D110" s="27" t="s">
        <v>246</v>
      </c>
      <c r="E110" s="48">
        <v>3450</v>
      </c>
      <c r="F110" s="14">
        <v>1800</v>
      </c>
      <c r="G110" s="60">
        <v>0.2</v>
      </c>
      <c r="H110" s="60">
        <f t="shared" si="3"/>
        <v>0.8</v>
      </c>
      <c r="I110" s="21"/>
      <c r="J110" s="22"/>
    </row>
    <row r="111" spans="1:10" ht="15" customHeight="1" x14ac:dyDescent="0.2">
      <c r="A111" s="35"/>
      <c r="B111" s="82" t="s">
        <v>96</v>
      </c>
      <c r="C111" s="83"/>
      <c r="D111" s="30" t="s">
        <v>97</v>
      </c>
      <c r="E111" s="48">
        <v>3000</v>
      </c>
      <c r="F111" s="15">
        <v>1425</v>
      </c>
      <c r="G111" s="60">
        <v>0.28000000000000003</v>
      </c>
      <c r="H111" s="60">
        <f t="shared" si="3"/>
        <v>0.72</v>
      </c>
      <c r="I111" s="21"/>
      <c r="J111" s="22"/>
    </row>
    <row r="112" spans="1:10" ht="15" customHeight="1" x14ac:dyDescent="0.2">
      <c r="A112" s="33"/>
      <c r="B112" s="82" t="s">
        <v>98</v>
      </c>
      <c r="C112" s="83"/>
      <c r="D112" s="30" t="s">
        <v>99</v>
      </c>
      <c r="E112" s="48">
        <v>2300</v>
      </c>
      <c r="F112" s="14">
        <v>2000</v>
      </c>
      <c r="G112" s="60">
        <v>0.35</v>
      </c>
      <c r="H112" s="60">
        <f t="shared" si="3"/>
        <v>0.65</v>
      </c>
      <c r="I112" s="21"/>
      <c r="J112" s="22"/>
    </row>
    <row r="113" spans="1:10" ht="15" customHeight="1" x14ac:dyDescent="0.2">
      <c r="A113" s="35"/>
      <c r="B113" s="82" t="s">
        <v>200</v>
      </c>
      <c r="C113" s="83"/>
      <c r="D113" s="30" t="s">
        <v>100</v>
      </c>
      <c r="E113" s="48">
        <v>850</v>
      </c>
      <c r="F113" s="14">
        <v>750</v>
      </c>
      <c r="G113" s="60">
        <v>0.52</v>
      </c>
      <c r="H113" s="60">
        <f t="shared" si="3"/>
        <v>0.48</v>
      </c>
      <c r="I113" s="21"/>
      <c r="J113" s="22"/>
    </row>
    <row r="114" spans="1:10" ht="15" customHeight="1" x14ac:dyDescent="0.2">
      <c r="A114" s="35"/>
      <c r="B114" s="82" t="s">
        <v>199</v>
      </c>
      <c r="C114" s="83"/>
      <c r="D114" s="30" t="s">
        <v>215</v>
      </c>
      <c r="E114" s="48">
        <v>1350</v>
      </c>
      <c r="F114" s="14">
        <v>975</v>
      </c>
      <c r="G114" s="60">
        <v>0.47</v>
      </c>
      <c r="H114" s="60">
        <f t="shared" si="3"/>
        <v>0.53</v>
      </c>
      <c r="I114" s="21"/>
      <c r="J114" s="22"/>
    </row>
    <row r="115" spans="1:10" ht="15" customHeight="1" x14ac:dyDescent="0.2">
      <c r="A115" s="35"/>
      <c r="B115" s="82" t="s">
        <v>101</v>
      </c>
      <c r="C115" s="83"/>
      <c r="D115" s="30" t="s">
        <v>247</v>
      </c>
      <c r="E115" s="48">
        <v>1000</v>
      </c>
      <c r="F115" s="14">
        <v>475</v>
      </c>
      <c r="G115" s="60">
        <v>0.49</v>
      </c>
      <c r="H115" s="60">
        <f t="shared" si="3"/>
        <v>0.51</v>
      </c>
      <c r="I115" s="21"/>
      <c r="J115" s="22"/>
    </row>
    <row r="116" spans="1:10" ht="15" customHeight="1" x14ac:dyDescent="0.2">
      <c r="A116" s="35"/>
      <c r="B116" s="82" t="s">
        <v>102</v>
      </c>
      <c r="C116" s="83"/>
      <c r="D116" s="30" t="s">
        <v>103</v>
      </c>
      <c r="E116" s="48">
        <v>1000</v>
      </c>
      <c r="F116" s="15">
        <v>400</v>
      </c>
      <c r="G116" s="70">
        <v>0.15</v>
      </c>
      <c r="H116" s="60">
        <f t="shared" si="3"/>
        <v>0.85</v>
      </c>
      <c r="I116" s="21"/>
      <c r="J116" s="22"/>
    </row>
    <row r="117" spans="1:10" ht="15" customHeight="1" x14ac:dyDescent="0.2">
      <c r="A117" s="33"/>
      <c r="B117" s="82" t="s">
        <v>104</v>
      </c>
      <c r="C117" s="83"/>
      <c r="D117" s="30" t="s">
        <v>259</v>
      </c>
      <c r="E117" s="48">
        <v>2150</v>
      </c>
      <c r="F117" s="14">
        <v>1075</v>
      </c>
      <c r="G117" s="60">
        <v>0.6</v>
      </c>
      <c r="H117" s="60">
        <f t="shared" si="3"/>
        <v>0.4</v>
      </c>
      <c r="I117" s="21"/>
      <c r="J117" s="22"/>
    </row>
    <row r="118" spans="1:10" ht="15" customHeight="1" x14ac:dyDescent="0.2">
      <c r="A118" s="35"/>
      <c r="B118" s="82" t="s">
        <v>105</v>
      </c>
      <c r="C118" s="83"/>
      <c r="D118" s="30" t="s">
        <v>106</v>
      </c>
      <c r="E118" s="48">
        <v>600</v>
      </c>
      <c r="F118" s="14">
        <v>475</v>
      </c>
      <c r="G118" s="60">
        <v>0.6</v>
      </c>
      <c r="H118" s="60">
        <f t="shared" si="3"/>
        <v>0.4</v>
      </c>
      <c r="I118" s="21"/>
      <c r="J118" s="22"/>
    </row>
    <row r="119" spans="1:10" ht="15" customHeight="1" x14ac:dyDescent="0.2">
      <c r="A119" s="36"/>
      <c r="B119" s="82" t="s">
        <v>107</v>
      </c>
      <c r="C119" s="83"/>
      <c r="D119" s="27" t="s">
        <v>216</v>
      </c>
      <c r="E119" s="48">
        <v>600</v>
      </c>
      <c r="F119" s="14">
        <v>750</v>
      </c>
      <c r="G119" s="60">
        <v>0.67</v>
      </c>
      <c r="H119" s="60">
        <f t="shared" si="3"/>
        <v>0.32999999999999996</v>
      </c>
      <c r="I119" s="21"/>
      <c r="J119" s="22"/>
    </row>
    <row r="120" spans="1:10" ht="15" customHeight="1" x14ac:dyDescent="0.2">
      <c r="A120" s="35"/>
      <c r="B120" s="82" t="s">
        <v>108</v>
      </c>
      <c r="C120" s="83"/>
      <c r="D120" s="27" t="s">
        <v>217</v>
      </c>
      <c r="E120" s="48">
        <v>1200</v>
      </c>
      <c r="F120" s="14">
        <v>1525</v>
      </c>
      <c r="G120" s="60">
        <v>0.55000000000000004</v>
      </c>
      <c r="H120" s="60">
        <f t="shared" si="3"/>
        <v>0.44999999999999996</v>
      </c>
      <c r="I120" s="21"/>
      <c r="J120" s="22"/>
    </row>
    <row r="121" spans="1:10" ht="15" customHeight="1" x14ac:dyDescent="0.2">
      <c r="A121" s="35"/>
      <c r="B121" s="82" t="s">
        <v>109</v>
      </c>
      <c r="C121" s="83"/>
      <c r="D121" s="30" t="s">
        <v>218</v>
      </c>
      <c r="E121" s="48">
        <v>1020</v>
      </c>
      <c r="F121" s="14">
        <v>375</v>
      </c>
      <c r="G121" s="60">
        <v>0.38</v>
      </c>
      <c r="H121" s="60">
        <f t="shared" si="3"/>
        <v>0.62</v>
      </c>
      <c r="I121" s="21"/>
      <c r="J121" s="22"/>
    </row>
    <row r="122" spans="1:10" ht="15" customHeight="1" x14ac:dyDescent="0.2">
      <c r="A122" s="37"/>
      <c r="B122" s="82" t="s">
        <v>110</v>
      </c>
      <c r="C122" s="83"/>
      <c r="D122" s="30" t="s">
        <v>111</v>
      </c>
      <c r="E122" s="48">
        <v>1020</v>
      </c>
      <c r="F122" s="15">
        <v>400</v>
      </c>
      <c r="G122" s="60">
        <v>0.47</v>
      </c>
      <c r="H122" s="60">
        <f t="shared" si="3"/>
        <v>0.53</v>
      </c>
      <c r="I122" s="21"/>
      <c r="J122" s="22"/>
    </row>
    <row r="123" spans="1:10" ht="15" customHeight="1" x14ac:dyDescent="0.2">
      <c r="A123" s="9"/>
      <c r="B123" s="57"/>
      <c r="C123" s="84" t="s">
        <v>268</v>
      </c>
      <c r="D123" s="85"/>
      <c r="E123" s="49">
        <f>SUM(E101:E122)</f>
        <v>27990</v>
      </c>
      <c r="F123" s="20">
        <f>SUM(F101:F122)</f>
        <v>16375</v>
      </c>
      <c r="G123" s="68">
        <f>((F116*G116)+(F115*G115)+(F114*G114)+(F113*G113)+(F112*G112)+(F111*G111)+(F110*G110)+(F109*G109)+(F108*G108)+(F107*G107)+(F106*G106)+(F105*G105)+(F104*G104)+(F103*G103)+(F102*G102)+(F101*G101)+(F117*G117)+(F118*G118)+(F119*G119)+(F120*G120)+(F121*G121)+(F122*G122))/F123</f>
        <v>0.4298473282442748</v>
      </c>
      <c r="H123" s="60">
        <f t="shared" si="3"/>
        <v>0.57015267175572526</v>
      </c>
      <c r="I123" s="91" t="str">
        <f>IF(COUNTBLANK(I101:J122)&gt;0,CONCATENATE("INVALID"),(F118*G118*I118)+(F118*H118*J118)+(F119*G119*I119)+(F119*H119*J119)+(F120*G120*I120)+(F120*H120*J120)+(F121*G121*I121)+(F121*H121*J121)+(F122*G122*I122)+(F122*H122*J122)+(F117*G117*I117)+(F117*H117*J117)+(F116*G116*I116)+(F116*H116*J116)+(F115*G115*I115)+(F115*H115*J115)+(F114*G114*I114)+(F114*H114*J114)+(F113*G113*I113)+(F113*H113*J113)+(F112*G112*I112)+(F112*H112*J112)+(F111*G111*I111)+(F111*H111*J111)+(F110*G110*I110)+(F110*H110*J110)+(F109*G109*I109)+(F109*H109*J109)+(F108*G108*I108)+(F108*H108*J108)+(F107*G107*I107)+(F107*H107*J107)+(F106*G106*I106)+(F106*H106*J106)+(F105*G105*I105)+(F105*H105*J105)+(F104*G104*I104)+(F104*H104*J104)+(F103*G103*I103)+(F103*H103*J103)+(F102*G102*I102)+(F102*H102*J102)+(F101*G101*I101)+(F101*H101*J101))</f>
        <v>INVALID</v>
      </c>
      <c r="J123" s="91"/>
    </row>
    <row r="124" spans="1:10" ht="15" customHeight="1" x14ac:dyDescent="0.2">
      <c r="A124" s="81" t="s">
        <v>282</v>
      </c>
      <c r="B124" s="81"/>
      <c r="C124" s="81"/>
      <c r="D124" s="81"/>
      <c r="E124" s="81"/>
      <c r="F124" s="39">
        <f>F123*0.8</f>
        <v>13100</v>
      </c>
      <c r="H124" s="61"/>
      <c r="I124" s="92" t="str">
        <f>IF(I123="INVALID","","Extended Price ↑")</f>
        <v/>
      </c>
      <c r="J124" s="92"/>
    </row>
    <row r="125" spans="1:10" ht="15" customHeight="1" x14ac:dyDescent="0.2">
      <c r="A125" s="81" t="s">
        <v>281</v>
      </c>
      <c r="B125" s="81"/>
      <c r="C125" s="81"/>
      <c r="D125" s="81"/>
      <c r="E125" s="81"/>
      <c r="F125" s="40">
        <f>F123*1.2</f>
        <v>19650</v>
      </c>
      <c r="G125" s="89" t="str">
        <f>IF(COUNTBLANK(I101:J122)&gt;0,CONCATENATE("Vendors must bid each yard for this District."),"All yards have been bid for this District.")</f>
        <v>Vendors must bid each yard for this District.</v>
      </c>
      <c r="H125" s="90"/>
      <c r="I125" s="90"/>
      <c r="J125" s="90"/>
    </row>
    <row r="126" spans="1:10" ht="15" customHeight="1" x14ac:dyDescent="0.2">
      <c r="A126" s="44"/>
      <c r="B126" s="44"/>
      <c r="C126" s="44"/>
      <c r="D126" s="44"/>
      <c r="E126" s="75"/>
      <c r="F126" s="65"/>
      <c r="G126" s="71"/>
      <c r="H126" s="45"/>
      <c r="I126" s="45"/>
      <c r="J126" s="45"/>
    </row>
    <row r="127" spans="1:10" ht="15" customHeight="1" x14ac:dyDescent="0.2">
      <c r="A127" s="44"/>
      <c r="B127" s="44"/>
      <c r="C127" s="44"/>
      <c r="D127" s="44"/>
      <c r="E127" s="75"/>
      <c r="F127" s="65"/>
      <c r="G127" s="71"/>
      <c r="H127" s="45"/>
      <c r="I127" s="45"/>
      <c r="J127" s="45"/>
    </row>
    <row r="128" spans="1:10" ht="15" customHeight="1" x14ac:dyDescent="0.2">
      <c r="A128" s="44"/>
      <c r="B128" s="44"/>
      <c r="C128" s="44"/>
      <c r="D128" s="44"/>
      <c r="E128" s="75"/>
      <c r="F128" s="65"/>
      <c r="G128" s="71"/>
      <c r="H128" s="45"/>
      <c r="I128" s="45"/>
      <c r="J128" s="45"/>
    </row>
    <row r="129" spans="1:10" ht="15" customHeight="1" x14ac:dyDescent="0.2">
      <c r="A129" s="44"/>
      <c r="B129" s="44"/>
      <c r="C129" s="44"/>
      <c r="D129" s="44"/>
      <c r="E129" s="75"/>
      <c r="F129" s="65"/>
      <c r="G129" s="71"/>
      <c r="H129" s="45"/>
      <c r="I129" s="45"/>
      <c r="J129" s="45"/>
    </row>
    <row r="130" spans="1:10" ht="15" customHeight="1" x14ac:dyDescent="0.2">
      <c r="A130" s="44"/>
      <c r="B130" s="44"/>
      <c r="C130" s="44"/>
      <c r="D130" s="44"/>
      <c r="E130" s="75"/>
      <c r="F130" s="65"/>
      <c r="G130" s="71"/>
      <c r="H130" s="45"/>
      <c r="I130" s="45"/>
      <c r="J130" s="45"/>
    </row>
    <row r="131" spans="1:10" ht="15" customHeight="1" x14ac:dyDescent="0.2">
      <c r="A131" s="44"/>
      <c r="B131" s="44"/>
      <c r="C131" s="44"/>
      <c r="D131" s="44"/>
      <c r="E131" s="75"/>
      <c r="F131" s="65"/>
      <c r="G131" s="71"/>
      <c r="H131" s="45"/>
      <c r="I131" s="45"/>
      <c r="J131" s="45"/>
    </row>
    <row r="132" spans="1:10" ht="15" customHeight="1" x14ac:dyDescent="0.2">
      <c r="A132" s="44"/>
      <c r="B132" s="44"/>
      <c r="C132" s="44"/>
      <c r="D132" s="44"/>
      <c r="E132" s="75"/>
      <c r="F132" s="65"/>
      <c r="G132" s="71"/>
      <c r="H132" s="45"/>
      <c r="I132" s="45"/>
      <c r="J132" s="45"/>
    </row>
    <row r="133" spans="1:10" ht="15" customHeight="1" x14ac:dyDescent="0.2">
      <c r="A133" s="44"/>
      <c r="B133" s="44"/>
      <c r="C133" s="44"/>
      <c r="D133" s="44"/>
      <c r="E133" s="75"/>
      <c r="F133" s="65"/>
      <c r="G133" s="71"/>
      <c r="H133" s="45"/>
      <c r="I133" s="45"/>
      <c r="J133" s="45"/>
    </row>
    <row r="134" spans="1:10" ht="15" customHeight="1" x14ac:dyDescent="0.2">
      <c r="A134" s="44"/>
      <c r="B134" s="44"/>
      <c r="C134" s="44"/>
      <c r="D134" s="44"/>
      <c r="E134" s="75"/>
      <c r="F134" s="65"/>
      <c r="G134" s="71"/>
      <c r="H134" s="45"/>
      <c r="I134" s="45"/>
      <c r="J134" s="45"/>
    </row>
    <row r="135" spans="1:10" ht="15" customHeight="1" x14ac:dyDescent="0.2">
      <c r="A135" s="44"/>
      <c r="B135" s="44"/>
      <c r="C135" s="44"/>
      <c r="D135" s="44"/>
      <c r="E135" s="75"/>
      <c r="F135" s="65"/>
      <c r="G135" s="71"/>
      <c r="H135" s="45"/>
      <c r="I135" s="45"/>
      <c r="J135" s="45"/>
    </row>
    <row r="136" spans="1:10" ht="15" customHeight="1" x14ac:dyDescent="0.2">
      <c r="A136" s="44"/>
      <c r="B136" s="44"/>
      <c r="C136" s="44"/>
      <c r="D136" s="44"/>
      <c r="E136" s="75"/>
      <c r="F136" s="65"/>
      <c r="G136" s="71"/>
      <c r="H136" s="45"/>
      <c r="I136" s="45"/>
      <c r="J136" s="45"/>
    </row>
    <row r="137" spans="1:10" ht="15" customHeight="1" x14ac:dyDescent="0.2">
      <c r="A137" s="44"/>
      <c r="B137" s="44"/>
      <c r="C137" s="44"/>
      <c r="D137" s="44"/>
      <c r="E137" s="75"/>
      <c r="F137" s="65"/>
      <c r="G137" s="71"/>
      <c r="H137" s="45"/>
      <c r="I137" s="45"/>
      <c r="J137" s="45"/>
    </row>
    <row r="138" spans="1:10" ht="15" customHeight="1" x14ac:dyDescent="0.2">
      <c r="A138" s="44"/>
      <c r="B138" s="44"/>
      <c r="C138" s="44"/>
      <c r="D138" s="44"/>
      <c r="E138" s="75"/>
      <c r="F138" s="65"/>
      <c r="G138" s="71"/>
      <c r="H138" s="45"/>
      <c r="I138" s="45"/>
      <c r="J138" s="45"/>
    </row>
    <row r="139" spans="1:10" ht="15" customHeight="1" x14ac:dyDescent="0.2">
      <c r="A139" s="44"/>
      <c r="B139" s="44"/>
      <c r="C139" s="44"/>
      <c r="D139" s="44"/>
      <c r="E139" s="75"/>
      <c r="F139" s="65"/>
      <c r="G139" s="71"/>
      <c r="H139" s="45"/>
      <c r="I139" s="45"/>
      <c r="J139" s="45"/>
    </row>
    <row r="140" spans="1:10" ht="15" customHeight="1" x14ac:dyDescent="0.2">
      <c r="A140" s="44"/>
      <c r="B140" s="44"/>
      <c r="C140" s="44"/>
      <c r="D140" s="44"/>
      <c r="E140" s="75"/>
      <c r="F140" s="65"/>
      <c r="G140" s="71"/>
      <c r="H140" s="45"/>
      <c r="I140" s="45"/>
      <c r="J140" s="45"/>
    </row>
    <row r="141" spans="1:10" ht="15" customHeight="1" x14ac:dyDescent="0.2">
      <c r="A141" s="44"/>
      <c r="B141" s="44"/>
      <c r="C141" s="44"/>
      <c r="D141" s="44"/>
      <c r="E141" s="75"/>
      <c r="F141" s="65"/>
      <c r="G141" s="71"/>
      <c r="H141" s="45"/>
      <c r="I141" s="45"/>
      <c r="J141" s="45"/>
    </row>
    <row r="142" spans="1:10" ht="15.75" customHeight="1" x14ac:dyDescent="0.2">
      <c r="A142" s="99" t="s">
        <v>234</v>
      </c>
      <c r="B142" s="102">
        <f>B1</f>
        <v>0</v>
      </c>
      <c r="C142" s="102"/>
      <c r="D142" s="103"/>
      <c r="E142" s="53"/>
      <c r="F142" s="19"/>
      <c r="G142" s="64"/>
      <c r="H142" s="64"/>
      <c r="I142" s="78" t="s">
        <v>231</v>
      </c>
      <c r="J142" s="78"/>
    </row>
    <row r="143" spans="1:10" ht="25.5" customHeight="1" x14ac:dyDescent="0.2">
      <c r="A143" s="100"/>
      <c r="B143" s="104"/>
      <c r="C143" s="104"/>
      <c r="D143" s="105"/>
      <c r="E143" s="86" t="s">
        <v>204</v>
      </c>
      <c r="F143" s="87" t="s">
        <v>205</v>
      </c>
      <c r="G143" s="88" t="s">
        <v>206</v>
      </c>
      <c r="H143" s="88" t="s">
        <v>207</v>
      </c>
      <c r="I143" s="74" t="s">
        <v>232</v>
      </c>
      <c r="J143" s="43" t="s">
        <v>233</v>
      </c>
    </row>
    <row r="144" spans="1:10" ht="15.75" customHeight="1" x14ac:dyDescent="0.2">
      <c r="A144" s="100"/>
      <c r="B144" s="104"/>
      <c r="C144" s="104"/>
      <c r="D144" s="105"/>
      <c r="E144" s="86"/>
      <c r="F144" s="87"/>
      <c r="G144" s="88"/>
      <c r="H144" s="88"/>
      <c r="I144" s="76" t="s">
        <v>283</v>
      </c>
      <c r="J144" s="77" t="s">
        <v>284</v>
      </c>
    </row>
    <row r="145" spans="1:10" ht="48.75" customHeight="1" x14ac:dyDescent="0.2">
      <c r="A145" s="101"/>
      <c r="B145" s="106"/>
      <c r="C145" s="106"/>
      <c r="D145" s="107"/>
      <c r="E145" s="108" t="s">
        <v>208</v>
      </c>
      <c r="F145" s="93" t="s">
        <v>208</v>
      </c>
      <c r="G145" s="95" t="s">
        <v>283</v>
      </c>
      <c r="H145" s="95" t="s">
        <v>284</v>
      </c>
      <c r="I145" s="79" t="s">
        <v>285</v>
      </c>
      <c r="J145" s="79" t="s">
        <v>280</v>
      </c>
    </row>
    <row r="146" spans="1:10" ht="15" customHeight="1" x14ac:dyDescent="0.2">
      <c r="A146" s="10" t="s">
        <v>262</v>
      </c>
      <c r="B146" s="97" t="s">
        <v>202</v>
      </c>
      <c r="C146" s="98"/>
      <c r="D146" s="46" t="s">
        <v>203</v>
      </c>
      <c r="E146" s="109"/>
      <c r="F146" s="94"/>
      <c r="G146" s="96"/>
      <c r="H146" s="96"/>
      <c r="I146" s="80"/>
      <c r="J146" s="80"/>
    </row>
    <row r="147" spans="1:10" ht="15" customHeight="1" x14ac:dyDescent="0.2">
      <c r="F147" s="18"/>
      <c r="I147" s="7"/>
      <c r="J147" s="42"/>
    </row>
    <row r="148" spans="1:10" ht="15" customHeight="1" x14ac:dyDescent="0.2">
      <c r="A148" s="8" t="s">
        <v>275</v>
      </c>
      <c r="B148" s="82" t="s">
        <v>112</v>
      </c>
      <c r="C148" s="83"/>
      <c r="D148" s="30" t="s">
        <v>113</v>
      </c>
      <c r="E148" s="48">
        <v>2200</v>
      </c>
      <c r="F148" s="14">
        <v>500</v>
      </c>
      <c r="G148" s="60">
        <v>0.27</v>
      </c>
      <c r="H148" s="60">
        <f>1-G148</f>
        <v>0.73</v>
      </c>
      <c r="I148" s="21"/>
      <c r="J148" s="22"/>
    </row>
    <row r="149" spans="1:10" ht="15" customHeight="1" x14ac:dyDescent="0.2">
      <c r="A149" s="35"/>
      <c r="B149" s="82" t="s">
        <v>114</v>
      </c>
      <c r="C149" s="83"/>
      <c r="D149" s="28" t="s">
        <v>219</v>
      </c>
      <c r="E149" s="48">
        <v>2200</v>
      </c>
      <c r="F149" s="14">
        <v>525</v>
      </c>
      <c r="G149" s="60">
        <v>0.61</v>
      </c>
      <c r="H149" s="60">
        <f t="shared" ref="H149:H161" si="4">1-G149</f>
        <v>0.39</v>
      </c>
      <c r="I149" s="21"/>
      <c r="J149" s="22"/>
    </row>
    <row r="150" spans="1:10" ht="15" customHeight="1" x14ac:dyDescent="0.2">
      <c r="A150" s="36"/>
      <c r="B150" s="82" t="s">
        <v>115</v>
      </c>
      <c r="C150" s="83"/>
      <c r="D150" s="30" t="s">
        <v>220</v>
      </c>
      <c r="E150" s="48">
        <v>1600</v>
      </c>
      <c r="F150" s="14">
        <v>350</v>
      </c>
      <c r="G150" s="60">
        <v>0.51</v>
      </c>
      <c r="H150" s="60">
        <f t="shared" si="4"/>
        <v>0.49</v>
      </c>
      <c r="I150" s="21"/>
      <c r="J150" s="22"/>
    </row>
    <row r="151" spans="1:10" ht="15" customHeight="1" x14ac:dyDescent="0.2">
      <c r="A151" s="35"/>
      <c r="B151" s="82" t="s">
        <v>116</v>
      </c>
      <c r="C151" s="83"/>
      <c r="D151" s="30" t="s">
        <v>248</v>
      </c>
      <c r="E151" s="48">
        <v>2200</v>
      </c>
      <c r="F151" s="14">
        <v>425</v>
      </c>
      <c r="G151" s="60">
        <v>0.13</v>
      </c>
      <c r="H151" s="60">
        <f t="shared" si="4"/>
        <v>0.87</v>
      </c>
      <c r="I151" s="21"/>
      <c r="J151" s="22"/>
    </row>
    <row r="152" spans="1:10" ht="15" customHeight="1" x14ac:dyDescent="0.2">
      <c r="A152" s="35"/>
      <c r="B152" s="82" t="s">
        <v>117</v>
      </c>
      <c r="C152" s="83"/>
      <c r="D152" s="30" t="s">
        <v>221</v>
      </c>
      <c r="E152" s="48">
        <v>500</v>
      </c>
      <c r="F152" s="14">
        <v>300</v>
      </c>
      <c r="G152" s="60">
        <v>0.2</v>
      </c>
      <c r="H152" s="60">
        <f t="shared" si="4"/>
        <v>0.8</v>
      </c>
      <c r="I152" s="21"/>
      <c r="J152" s="22"/>
    </row>
    <row r="153" spans="1:10" ht="15" customHeight="1" x14ac:dyDescent="0.2">
      <c r="A153" s="35"/>
      <c r="B153" s="82" t="s">
        <v>279</v>
      </c>
      <c r="C153" s="83"/>
      <c r="D153" s="30" t="s">
        <v>222</v>
      </c>
      <c r="E153" s="52">
        <v>1000</v>
      </c>
      <c r="F153" s="15">
        <v>800</v>
      </c>
      <c r="G153" s="70">
        <v>0.57999999999999996</v>
      </c>
      <c r="H153" s="60">
        <f t="shared" si="4"/>
        <v>0.42000000000000004</v>
      </c>
      <c r="I153" s="21"/>
      <c r="J153" s="22"/>
    </row>
    <row r="154" spans="1:10" ht="15" customHeight="1" x14ac:dyDescent="0.2">
      <c r="A154" s="33"/>
      <c r="B154" s="82" t="s">
        <v>118</v>
      </c>
      <c r="C154" s="83"/>
      <c r="D154" s="30" t="s">
        <v>223</v>
      </c>
      <c r="E154" s="48">
        <v>1600</v>
      </c>
      <c r="F154" s="14">
        <v>750</v>
      </c>
      <c r="G154" s="60">
        <v>0.61</v>
      </c>
      <c r="H154" s="60">
        <f t="shared" si="4"/>
        <v>0.39</v>
      </c>
      <c r="I154" s="21"/>
      <c r="J154" s="22"/>
    </row>
    <row r="155" spans="1:10" ht="15" customHeight="1" x14ac:dyDescent="0.2">
      <c r="A155" s="35"/>
      <c r="B155" s="82" t="s">
        <v>119</v>
      </c>
      <c r="C155" s="83"/>
      <c r="D155" s="30" t="s">
        <v>120</v>
      </c>
      <c r="E155" s="48">
        <v>1000</v>
      </c>
      <c r="F155" s="14">
        <v>975</v>
      </c>
      <c r="G155" s="60">
        <v>0.59</v>
      </c>
      <c r="H155" s="60">
        <f t="shared" si="4"/>
        <v>0.41000000000000003</v>
      </c>
      <c r="I155" s="21"/>
      <c r="J155" s="22"/>
    </row>
    <row r="156" spans="1:10" ht="15" customHeight="1" x14ac:dyDescent="0.2">
      <c r="A156" s="36"/>
      <c r="B156" s="82" t="s">
        <v>121</v>
      </c>
      <c r="C156" s="83"/>
      <c r="D156" s="32" t="s">
        <v>224</v>
      </c>
      <c r="E156" s="52">
        <v>400</v>
      </c>
      <c r="F156" s="15">
        <v>225</v>
      </c>
      <c r="G156" s="70">
        <v>0.53</v>
      </c>
      <c r="H156" s="60">
        <f t="shared" si="4"/>
        <v>0.47</v>
      </c>
      <c r="I156" s="21"/>
      <c r="J156" s="22"/>
    </row>
    <row r="157" spans="1:10" ht="15" customHeight="1" x14ac:dyDescent="0.2">
      <c r="A157" s="33"/>
      <c r="B157" s="82" t="s">
        <v>122</v>
      </c>
      <c r="C157" s="83"/>
      <c r="D157" s="30" t="s">
        <v>123</v>
      </c>
      <c r="E157" s="48">
        <v>1600</v>
      </c>
      <c r="F157" s="14">
        <v>950</v>
      </c>
      <c r="G157" s="60">
        <v>0.42</v>
      </c>
      <c r="H157" s="60">
        <f t="shared" si="4"/>
        <v>0.58000000000000007</v>
      </c>
      <c r="I157" s="21"/>
      <c r="J157" s="22"/>
    </row>
    <row r="158" spans="1:10" ht="15" customHeight="1" x14ac:dyDescent="0.2">
      <c r="A158" s="35"/>
      <c r="B158" s="82" t="s">
        <v>124</v>
      </c>
      <c r="C158" s="83"/>
      <c r="D158" s="28" t="s">
        <v>249</v>
      </c>
      <c r="E158" s="48">
        <v>1000</v>
      </c>
      <c r="F158" s="14">
        <v>900</v>
      </c>
      <c r="G158" s="60">
        <v>0.84</v>
      </c>
      <c r="H158" s="60">
        <f t="shared" si="4"/>
        <v>0.16000000000000003</v>
      </c>
      <c r="I158" s="21"/>
      <c r="J158" s="22"/>
    </row>
    <row r="159" spans="1:10" ht="15" customHeight="1" x14ac:dyDescent="0.2">
      <c r="A159" s="36"/>
      <c r="B159" s="82" t="s">
        <v>125</v>
      </c>
      <c r="C159" s="83"/>
      <c r="D159" s="30" t="s">
        <v>126</v>
      </c>
      <c r="E159" s="48">
        <v>1800</v>
      </c>
      <c r="F159" s="14">
        <v>1325</v>
      </c>
      <c r="G159" s="60">
        <v>0.65</v>
      </c>
      <c r="H159" s="60">
        <f t="shared" si="4"/>
        <v>0.35</v>
      </c>
      <c r="I159" s="21"/>
      <c r="J159" s="22"/>
    </row>
    <row r="160" spans="1:10" ht="15" customHeight="1" x14ac:dyDescent="0.2">
      <c r="A160" s="37"/>
      <c r="B160" s="82" t="s">
        <v>127</v>
      </c>
      <c r="C160" s="83"/>
      <c r="D160" s="30" t="s">
        <v>128</v>
      </c>
      <c r="E160" s="52">
        <v>2000</v>
      </c>
      <c r="F160" s="15">
        <v>1800</v>
      </c>
      <c r="G160" s="70">
        <v>0.71</v>
      </c>
      <c r="H160" s="60">
        <f t="shared" si="4"/>
        <v>0.29000000000000004</v>
      </c>
      <c r="I160" s="21"/>
      <c r="J160" s="22"/>
    </row>
    <row r="161" spans="1:10" ht="15" customHeight="1" x14ac:dyDescent="0.2">
      <c r="A161" s="9"/>
      <c r="B161" s="57"/>
      <c r="C161" s="84" t="s">
        <v>269</v>
      </c>
      <c r="D161" s="85"/>
      <c r="E161" s="49">
        <f>SUM(E148:E160)</f>
        <v>19100</v>
      </c>
      <c r="F161" s="20">
        <f>SUM(F148:F160)</f>
        <v>9825</v>
      </c>
      <c r="G161" s="68">
        <f>((F156*G156)+(F155*G155)+(F154*G154)+(F153*G153)+(F152*G152)+(F151*G151)+(F150*G150)+(F149*G149)+(F148*G148)+(F157*G157)+(F158*G158)+(F159*G159)+(F160*G160))/F161</f>
        <v>0.57600508905852421</v>
      </c>
      <c r="H161" s="60">
        <f t="shared" si="4"/>
        <v>0.42399491094147579</v>
      </c>
      <c r="I161" s="91" t="str">
        <f>IF(COUNTBLANK(I148:J160)&gt;0,CONCATENATE("INVALID"),(F159*G159*I159)+(F159*H159*J159)+(F160*G160*I160)+(F160*H160*J160)+(F157*G157*I157)+(F157*H157*J157)+(F158*G158*I158)+(F158*H158*J158)+(F156*G156*I156)+(F156*H156*J156)+(F155*G155*I155)+(F155*H155*J155)+(F154*G154*I154)+(F154*H154*J154)+(F153*G153*I153)+(F153*H153*J153)+(F152*G152*I152)+(F152*H152*J152)+(F151*G151*I151)+(F151*H151*J151)+(F150*G150*I150)+(F150*H150*J150)+(F149*G149*I149)+(F149*H149*J149)+(F148*G148*I148)+(F148*H148*J148))</f>
        <v>INVALID</v>
      </c>
      <c r="J161" s="91"/>
    </row>
    <row r="162" spans="1:10" ht="15" customHeight="1" x14ac:dyDescent="0.2">
      <c r="A162" s="81" t="s">
        <v>282</v>
      </c>
      <c r="B162" s="81"/>
      <c r="C162" s="81"/>
      <c r="D162" s="81"/>
      <c r="E162" s="81"/>
      <c r="F162" s="39">
        <f>F161*0.8</f>
        <v>7860</v>
      </c>
      <c r="H162" s="61"/>
      <c r="I162" s="92" t="str">
        <f>IF(I161="INVALID","","Extended Price ↑")</f>
        <v/>
      </c>
      <c r="J162" s="92"/>
    </row>
    <row r="163" spans="1:10" ht="15" customHeight="1" x14ac:dyDescent="0.2">
      <c r="A163" s="81" t="s">
        <v>281</v>
      </c>
      <c r="B163" s="81"/>
      <c r="C163" s="81"/>
      <c r="D163" s="81"/>
      <c r="E163" s="81"/>
      <c r="F163" s="40">
        <f>F161*1.2</f>
        <v>11790</v>
      </c>
      <c r="G163" s="89" t="str">
        <f>IF(COUNTBLANK(I148:J160)&gt;0,CONCATENATE("Vendors must bid each yard for this District."),"All yards have been bid for this District.")</f>
        <v>Vendors must bid each yard for this District.</v>
      </c>
      <c r="H163" s="90"/>
      <c r="I163" s="90"/>
      <c r="J163" s="90"/>
    </row>
    <row r="164" spans="1:10" ht="15" customHeight="1" x14ac:dyDescent="0.2">
      <c r="B164" s="59"/>
      <c r="E164" s="50"/>
      <c r="F164" s="18"/>
      <c r="G164" s="63"/>
      <c r="H164" s="63"/>
      <c r="I164" s="6"/>
      <c r="J164" s="41"/>
    </row>
    <row r="165" spans="1:10" ht="15" customHeight="1" x14ac:dyDescent="0.2">
      <c r="A165" s="8" t="s">
        <v>276</v>
      </c>
      <c r="B165" s="82" t="s">
        <v>129</v>
      </c>
      <c r="C165" s="83"/>
      <c r="D165" s="30" t="s">
        <v>130</v>
      </c>
      <c r="E165" s="48">
        <v>13500</v>
      </c>
      <c r="F165" s="14">
        <v>500</v>
      </c>
      <c r="G165" s="60">
        <v>0.04</v>
      </c>
      <c r="H165" s="60">
        <f>1-G165</f>
        <v>0.96</v>
      </c>
      <c r="I165" s="23"/>
      <c r="J165" s="24"/>
    </row>
    <row r="166" spans="1:10" ht="15" customHeight="1" x14ac:dyDescent="0.2">
      <c r="A166" s="35"/>
      <c r="B166" s="82" t="s">
        <v>131</v>
      </c>
      <c r="C166" s="83"/>
      <c r="D166" s="30" t="s">
        <v>132</v>
      </c>
      <c r="E166" s="51">
        <v>1200</v>
      </c>
      <c r="F166" s="15">
        <v>1725</v>
      </c>
      <c r="G166" s="60">
        <v>0.77</v>
      </c>
      <c r="H166" s="60">
        <f t="shared" ref="H166:H184" si="5">1-G166</f>
        <v>0.22999999999999998</v>
      </c>
      <c r="I166" s="23"/>
      <c r="J166" s="24"/>
    </row>
    <row r="167" spans="1:10" ht="15" customHeight="1" x14ac:dyDescent="0.2">
      <c r="A167" s="33"/>
      <c r="B167" s="82" t="s">
        <v>133</v>
      </c>
      <c r="C167" s="83"/>
      <c r="D167" s="27" t="s">
        <v>225</v>
      </c>
      <c r="E167" s="51">
        <v>400</v>
      </c>
      <c r="F167" s="14">
        <v>950</v>
      </c>
      <c r="G167" s="60">
        <v>0.72</v>
      </c>
      <c r="H167" s="60">
        <f t="shared" si="5"/>
        <v>0.28000000000000003</v>
      </c>
      <c r="I167" s="21"/>
      <c r="J167" s="22"/>
    </row>
    <row r="168" spans="1:10" ht="15" customHeight="1" x14ac:dyDescent="0.2">
      <c r="A168" s="35"/>
      <c r="B168" s="82" t="s">
        <v>201</v>
      </c>
      <c r="C168" s="83"/>
      <c r="D168" s="27" t="s">
        <v>134</v>
      </c>
      <c r="E168" s="51">
        <v>600</v>
      </c>
      <c r="F168" s="14">
        <v>1125</v>
      </c>
      <c r="G168" s="60">
        <v>0.62</v>
      </c>
      <c r="H168" s="60">
        <f t="shared" si="5"/>
        <v>0.38</v>
      </c>
      <c r="I168" s="21"/>
      <c r="J168" s="22"/>
    </row>
    <row r="169" spans="1:10" ht="15" customHeight="1" x14ac:dyDescent="0.2">
      <c r="A169" s="35"/>
      <c r="B169" s="82" t="s">
        <v>226</v>
      </c>
      <c r="C169" s="83"/>
      <c r="D169" s="27" t="s">
        <v>135</v>
      </c>
      <c r="E169" s="51">
        <v>1400</v>
      </c>
      <c r="F169" s="14">
        <v>2100</v>
      </c>
      <c r="G169" s="60">
        <v>0.75</v>
      </c>
      <c r="H169" s="60">
        <f t="shared" si="5"/>
        <v>0.25</v>
      </c>
      <c r="I169" s="21"/>
      <c r="J169" s="22"/>
    </row>
    <row r="170" spans="1:10" ht="15" customHeight="1" x14ac:dyDescent="0.2">
      <c r="A170" s="35"/>
      <c r="B170" s="82" t="s">
        <v>136</v>
      </c>
      <c r="C170" s="83"/>
      <c r="D170" s="27" t="s">
        <v>250</v>
      </c>
      <c r="E170" s="51">
        <v>600</v>
      </c>
      <c r="F170" s="14">
        <v>1275</v>
      </c>
      <c r="G170" s="60">
        <v>0.49</v>
      </c>
      <c r="H170" s="60">
        <f t="shared" si="5"/>
        <v>0.51</v>
      </c>
      <c r="I170" s="21"/>
      <c r="J170" s="22"/>
    </row>
    <row r="171" spans="1:10" ht="15" customHeight="1" x14ac:dyDescent="0.2">
      <c r="A171" s="35"/>
      <c r="B171" s="82" t="s">
        <v>137</v>
      </c>
      <c r="C171" s="83"/>
      <c r="D171" s="27" t="s">
        <v>251</v>
      </c>
      <c r="E171" s="73">
        <v>600</v>
      </c>
      <c r="F171" s="15">
        <v>1400</v>
      </c>
      <c r="G171" s="70">
        <v>0.61</v>
      </c>
      <c r="H171" s="60">
        <f t="shared" si="5"/>
        <v>0.39</v>
      </c>
      <c r="I171" s="21"/>
      <c r="J171" s="22"/>
    </row>
    <row r="172" spans="1:10" ht="15" customHeight="1" x14ac:dyDescent="0.2">
      <c r="A172" s="33"/>
      <c r="B172" s="82" t="s">
        <v>138</v>
      </c>
      <c r="C172" s="83"/>
      <c r="D172" s="27" t="s">
        <v>139</v>
      </c>
      <c r="E172" s="51">
        <v>1600</v>
      </c>
      <c r="F172" s="14">
        <v>1525</v>
      </c>
      <c r="G172" s="60">
        <v>0.46</v>
      </c>
      <c r="H172" s="60">
        <f t="shared" si="5"/>
        <v>0.54</v>
      </c>
      <c r="I172" s="21"/>
      <c r="J172" s="22"/>
    </row>
    <row r="173" spans="1:10" ht="15" customHeight="1" x14ac:dyDescent="0.2">
      <c r="A173" s="35"/>
      <c r="B173" s="82" t="s">
        <v>140</v>
      </c>
      <c r="C173" s="83"/>
      <c r="D173" s="27" t="s">
        <v>227</v>
      </c>
      <c r="E173" s="51">
        <v>1000</v>
      </c>
      <c r="F173" s="14">
        <v>1575</v>
      </c>
      <c r="G173" s="60">
        <v>0.7</v>
      </c>
      <c r="H173" s="60">
        <f t="shared" si="5"/>
        <v>0.30000000000000004</v>
      </c>
      <c r="I173" s="21"/>
      <c r="J173" s="22"/>
    </row>
    <row r="174" spans="1:10" ht="15" customHeight="1" x14ac:dyDescent="0.2">
      <c r="A174" s="35"/>
      <c r="B174" s="114" t="s">
        <v>286</v>
      </c>
      <c r="C174" s="83"/>
      <c r="D174" s="27" t="s">
        <v>287</v>
      </c>
      <c r="E174" s="51">
        <v>770</v>
      </c>
      <c r="F174" s="15">
        <v>770</v>
      </c>
      <c r="G174" s="60">
        <v>0.56999999999999995</v>
      </c>
      <c r="H174" s="60">
        <f t="shared" si="5"/>
        <v>0.43000000000000005</v>
      </c>
      <c r="I174" s="21"/>
      <c r="J174" s="22"/>
    </row>
    <row r="175" spans="1:10" ht="15" customHeight="1" x14ac:dyDescent="0.2">
      <c r="A175" s="36"/>
      <c r="B175" s="82" t="s">
        <v>141</v>
      </c>
      <c r="C175" s="83"/>
      <c r="D175" s="27" t="s">
        <v>228</v>
      </c>
      <c r="E175" s="51">
        <v>600</v>
      </c>
      <c r="F175" s="15">
        <v>400</v>
      </c>
      <c r="G175" s="60">
        <v>0.56999999999999995</v>
      </c>
      <c r="H175" s="60">
        <f t="shared" si="5"/>
        <v>0.43000000000000005</v>
      </c>
      <c r="I175" s="21"/>
      <c r="J175" s="22"/>
    </row>
    <row r="176" spans="1:10" ht="15" customHeight="1" x14ac:dyDescent="0.2">
      <c r="A176" s="33"/>
      <c r="B176" s="82" t="s">
        <v>142</v>
      </c>
      <c r="C176" s="83"/>
      <c r="D176" s="30" t="s">
        <v>143</v>
      </c>
      <c r="E176" s="51">
        <v>1000</v>
      </c>
      <c r="F176" s="14">
        <v>475</v>
      </c>
      <c r="G176" s="60">
        <v>0.79</v>
      </c>
      <c r="H176" s="60">
        <f t="shared" si="5"/>
        <v>0.20999999999999996</v>
      </c>
      <c r="I176" s="21"/>
      <c r="J176" s="22"/>
    </row>
    <row r="177" spans="1:10" ht="15" customHeight="1" x14ac:dyDescent="0.2">
      <c r="A177" s="35"/>
      <c r="B177" s="82" t="s">
        <v>144</v>
      </c>
      <c r="C177" s="83"/>
      <c r="D177" s="30" t="s">
        <v>145</v>
      </c>
      <c r="E177" s="51">
        <v>0</v>
      </c>
      <c r="F177" s="17">
        <v>50</v>
      </c>
      <c r="G177" s="60">
        <v>0.56999999999999995</v>
      </c>
      <c r="H177" s="60">
        <f t="shared" si="5"/>
        <v>0.43000000000000005</v>
      </c>
      <c r="I177" s="21"/>
      <c r="J177" s="22"/>
    </row>
    <row r="178" spans="1:10" ht="15" customHeight="1" x14ac:dyDescent="0.2">
      <c r="A178" s="36"/>
      <c r="B178" s="82" t="s">
        <v>146</v>
      </c>
      <c r="C178" s="83"/>
      <c r="D178" s="30" t="s">
        <v>147</v>
      </c>
      <c r="E178" s="51">
        <v>400</v>
      </c>
      <c r="F178" s="54">
        <v>2025</v>
      </c>
      <c r="G178" s="70">
        <v>0.82</v>
      </c>
      <c r="H178" s="60">
        <f t="shared" si="5"/>
        <v>0.18000000000000005</v>
      </c>
      <c r="I178" s="21"/>
      <c r="J178" s="22"/>
    </row>
    <row r="179" spans="1:10" ht="15" customHeight="1" x14ac:dyDescent="0.2">
      <c r="A179" s="35"/>
      <c r="B179" s="82" t="s">
        <v>148</v>
      </c>
      <c r="C179" s="83"/>
      <c r="D179" s="30" t="s">
        <v>252</v>
      </c>
      <c r="E179" s="51">
        <v>1000</v>
      </c>
      <c r="F179" s="54">
        <v>1425</v>
      </c>
      <c r="G179" s="60">
        <v>0.53</v>
      </c>
      <c r="H179" s="60">
        <f t="shared" si="5"/>
        <v>0.47</v>
      </c>
      <c r="I179" s="21"/>
      <c r="J179" s="22"/>
    </row>
    <row r="180" spans="1:10" ht="15" customHeight="1" x14ac:dyDescent="0.2">
      <c r="A180" s="33"/>
      <c r="B180" s="82" t="s">
        <v>149</v>
      </c>
      <c r="C180" s="83"/>
      <c r="D180" s="30" t="s">
        <v>150</v>
      </c>
      <c r="E180" s="51">
        <v>0</v>
      </c>
      <c r="F180" s="17">
        <v>400</v>
      </c>
      <c r="G180" s="60">
        <v>0</v>
      </c>
      <c r="H180" s="60">
        <f t="shared" si="5"/>
        <v>1</v>
      </c>
      <c r="I180" s="21"/>
      <c r="J180" s="22"/>
    </row>
    <row r="181" spans="1:10" ht="15" customHeight="1" x14ac:dyDescent="0.2">
      <c r="A181" s="33"/>
      <c r="B181" s="82" t="s">
        <v>260</v>
      </c>
      <c r="C181" s="83"/>
      <c r="D181" s="30" t="s">
        <v>261</v>
      </c>
      <c r="E181" s="51">
        <v>500</v>
      </c>
      <c r="F181" s="14">
        <v>615</v>
      </c>
      <c r="G181" s="60">
        <v>0.77</v>
      </c>
      <c r="H181" s="60">
        <f t="shared" si="5"/>
        <v>0.22999999999999998</v>
      </c>
      <c r="I181" s="21"/>
      <c r="J181" s="22"/>
    </row>
    <row r="182" spans="1:10" ht="15" customHeight="1" x14ac:dyDescent="0.2">
      <c r="A182" s="36"/>
      <c r="B182" s="82" t="s">
        <v>151</v>
      </c>
      <c r="C182" s="83"/>
      <c r="D182" s="30" t="s">
        <v>152</v>
      </c>
      <c r="E182" s="51">
        <v>800</v>
      </c>
      <c r="F182" s="14">
        <v>425</v>
      </c>
      <c r="G182" s="60">
        <v>0.59</v>
      </c>
      <c r="H182" s="60">
        <f t="shared" si="5"/>
        <v>0.41000000000000003</v>
      </c>
      <c r="I182" s="21"/>
      <c r="J182" s="22"/>
    </row>
    <row r="183" spans="1:10" ht="15" customHeight="1" x14ac:dyDescent="0.2">
      <c r="A183" s="35"/>
      <c r="B183" s="82" t="s">
        <v>153</v>
      </c>
      <c r="C183" s="83"/>
      <c r="D183" s="30" t="s">
        <v>253</v>
      </c>
      <c r="E183" s="51">
        <v>1200</v>
      </c>
      <c r="F183" s="14">
        <v>600</v>
      </c>
      <c r="G183" s="60">
        <v>0</v>
      </c>
      <c r="H183" s="60">
        <f t="shared" si="5"/>
        <v>1</v>
      </c>
      <c r="I183" s="21"/>
      <c r="J183" s="22"/>
    </row>
    <row r="184" spans="1:10" ht="15" customHeight="1" x14ac:dyDescent="0.2">
      <c r="A184" s="37"/>
      <c r="B184" s="82" t="s">
        <v>154</v>
      </c>
      <c r="C184" s="83"/>
      <c r="D184" s="30" t="s">
        <v>229</v>
      </c>
      <c r="E184" s="48">
        <v>400</v>
      </c>
      <c r="F184" s="15">
        <v>50</v>
      </c>
      <c r="G184" s="60">
        <v>0.56999999999999995</v>
      </c>
      <c r="H184" s="60">
        <f t="shared" si="5"/>
        <v>0.43000000000000005</v>
      </c>
      <c r="I184" s="21"/>
      <c r="J184" s="22"/>
    </row>
    <row r="185" spans="1:10" ht="15" customHeight="1" x14ac:dyDescent="0.2">
      <c r="A185" s="9"/>
      <c r="B185" s="57"/>
      <c r="C185" s="84" t="s">
        <v>270</v>
      </c>
      <c r="D185" s="85"/>
      <c r="E185" s="49">
        <f>SUM(E165:E184)</f>
        <v>27570</v>
      </c>
      <c r="F185" s="20">
        <f>SUM(F165:F184)</f>
        <v>19410</v>
      </c>
      <c r="G185" s="68">
        <f>(SUM(F179*G179)+(F178*G178)+(F177*G177)+(F176*G176)+(F175*G175)+(F174*G174)+(F173*G173)+(F172*G172)+(F171*G171)+(F170*G170)+(F169*G169)+(F168*G168)+(F167*G167)+(F166*G166)+(F165*G165)+(F180*G180)+(F181*G181)+(F182*G182)+(F183*G183)+(F184*G184))/F185</f>
        <v>0.6093096342091705</v>
      </c>
      <c r="H185" s="60">
        <f>1-G185</f>
        <v>0.3906903657908295</v>
      </c>
      <c r="I185" s="91" t="str">
        <f>IF(COUNTBLANK(I165:J184)&gt;0,CONCATENATE("INVALID"),(F174*G174*I174)+(F174*H174*J174)+(F180*G180*I180)+(F180*H180*J180)+(F182*G182*I182)+(F182*H182*J182)+(F183*G183*I183)+(F183*H183*J183)+(F184*G184*I184)+(F184*H184*J184)+(F181*G181*I181)+(F181*H181*J181)+(F179*G179*I179)+(F179*H179*J179)+(F178*G178*I178)+(F178*H178*J178)+(F177*G177*I177)+(F177*H177*J177)+(F176*G176*I176)+(F176*H176*J176)+(F175*G175*I175)+(F175*H175*J175)+(F173*G173*I173)+(F173*H173*J173)+(F172*G172*I172)+(F172*H172*J172)+(F171*G171*I171)+(F171*H171*J171)+(F170*G170*I170)+(F170*H170*J170)+(F169*G169*I169)+(F169*H169*J169)+(F168*G168*I168)+(F168*H168*J168)+(F167*G167*I167)+(F167*H167*J167)+(F166*G166*I166)+(F166*H166*J166)+(F165*G165*I165)+(F165*H165*J165))</f>
        <v>INVALID</v>
      </c>
      <c r="J185" s="91"/>
    </row>
    <row r="186" spans="1:10" s="11" customFormat="1" ht="15" customHeight="1" x14ac:dyDescent="0.2">
      <c r="A186" s="81" t="s">
        <v>282</v>
      </c>
      <c r="B186" s="81"/>
      <c r="C186" s="81"/>
      <c r="D186" s="81"/>
      <c r="E186" s="81"/>
      <c r="F186" s="39">
        <f>F185*0.8</f>
        <v>15528</v>
      </c>
      <c r="H186" s="61"/>
      <c r="I186" s="92" t="str">
        <f>IF(I185="INVALID","","Extended Price ↑")</f>
        <v/>
      </c>
      <c r="J186" s="92"/>
    </row>
    <row r="187" spans="1:10" s="11" customFormat="1" ht="15" customHeight="1" x14ac:dyDescent="0.2">
      <c r="A187" s="81" t="s">
        <v>281</v>
      </c>
      <c r="B187" s="81"/>
      <c r="C187" s="81"/>
      <c r="D187" s="81"/>
      <c r="E187" s="81"/>
      <c r="F187" s="40">
        <f>F185*1.2</f>
        <v>23292</v>
      </c>
      <c r="G187" s="89" t="str">
        <f>IF(COUNTBLANK(I165:J184)&gt;0,CONCATENATE("Vendors must bid each yard for this District."),"All yards have been bid for this District.")</f>
        <v>Vendors must bid each yard for this District.</v>
      </c>
      <c r="H187" s="90"/>
      <c r="I187" s="90"/>
      <c r="J187" s="90"/>
    </row>
    <row r="188" spans="1:10" s="11" customFormat="1" ht="15" customHeight="1" x14ac:dyDescent="0.2">
      <c r="A188" s="44"/>
      <c r="B188" s="44"/>
      <c r="C188" s="44"/>
      <c r="D188" s="44"/>
      <c r="E188" s="75"/>
      <c r="F188" s="65"/>
      <c r="G188" s="71"/>
      <c r="H188" s="45"/>
      <c r="I188" s="45"/>
      <c r="J188" s="45"/>
    </row>
    <row r="189" spans="1:10" ht="15.75" customHeight="1" x14ac:dyDescent="0.2">
      <c r="A189" s="99" t="s">
        <v>234</v>
      </c>
      <c r="B189" s="102">
        <f>B1</f>
        <v>0</v>
      </c>
      <c r="C189" s="102"/>
      <c r="D189" s="103"/>
      <c r="E189" s="53"/>
      <c r="F189" s="19"/>
      <c r="G189" s="64"/>
      <c r="H189" s="64"/>
      <c r="I189" s="78" t="s">
        <v>231</v>
      </c>
      <c r="J189" s="78"/>
    </row>
    <row r="190" spans="1:10" ht="25.5" customHeight="1" x14ac:dyDescent="0.2">
      <c r="A190" s="100"/>
      <c r="B190" s="104"/>
      <c r="C190" s="104"/>
      <c r="D190" s="105"/>
      <c r="E190" s="86" t="s">
        <v>204</v>
      </c>
      <c r="F190" s="87" t="s">
        <v>205</v>
      </c>
      <c r="G190" s="88" t="s">
        <v>206</v>
      </c>
      <c r="H190" s="88" t="s">
        <v>207</v>
      </c>
      <c r="I190" s="74" t="s">
        <v>232</v>
      </c>
      <c r="J190" s="43" t="s">
        <v>233</v>
      </c>
    </row>
    <row r="191" spans="1:10" ht="15.75" customHeight="1" x14ac:dyDescent="0.2">
      <c r="A191" s="100"/>
      <c r="B191" s="104"/>
      <c r="C191" s="104"/>
      <c r="D191" s="105"/>
      <c r="E191" s="86"/>
      <c r="F191" s="87"/>
      <c r="G191" s="88"/>
      <c r="H191" s="88"/>
      <c r="I191" s="76" t="s">
        <v>283</v>
      </c>
      <c r="J191" s="77" t="s">
        <v>284</v>
      </c>
    </row>
    <row r="192" spans="1:10" ht="48.75" customHeight="1" x14ac:dyDescent="0.2">
      <c r="A192" s="101"/>
      <c r="B192" s="106"/>
      <c r="C192" s="106"/>
      <c r="D192" s="107"/>
      <c r="E192" s="108" t="s">
        <v>208</v>
      </c>
      <c r="F192" s="93" t="s">
        <v>208</v>
      </c>
      <c r="G192" s="95" t="s">
        <v>283</v>
      </c>
      <c r="H192" s="95" t="s">
        <v>284</v>
      </c>
      <c r="I192" s="79" t="s">
        <v>285</v>
      </c>
      <c r="J192" s="79" t="s">
        <v>280</v>
      </c>
    </row>
    <row r="193" spans="1:10" ht="15" customHeight="1" x14ac:dyDescent="0.2">
      <c r="A193" s="10" t="s">
        <v>262</v>
      </c>
      <c r="B193" s="97" t="s">
        <v>202</v>
      </c>
      <c r="C193" s="98"/>
      <c r="D193" s="46" t="s">
        <v>203</v>
      </c>
      <c r="E193" s="109"/>
      <c r="F193" s="94"/>
      <c r="G193" s="96"/>
      <c r="H193" s="96"/>
      <c r="I193" s="80"/>
      <c r="J193" s="80"/>
    </row>
    <row r="194" spans="1:10" s="11" customFormat="1" ht="15" customHeight="1" x14ac:dyDescent="0.2">
      <c r="A194" s="44"/>
      <c r="B194" s="44"/>
      <c r="C194" s="44"/>
      <c r="D194" s="44"/>
      <c r="E194" s="75"/>
      <c r="F194" s="65"/>
      <c r="G194" s="71"/>
      <c r="H194" s="45"/>
      <c r="I194" s="45"/>
      <c r="J194" s="45"/>
    </row>
    <row r="195" spans="1:10" ht="15" customHeight="1" x14ac:dyDescent="0.2">
      <c r="A195" s="8" t="s">
        <v>277</v>
      </c>
      <c r="B195" s="82" t="s">
        <v>155</v>
      </c>
      <c r="C195" s="83"/>
      <c r="D195" s="30" t="s">
        <v>156</v>
      </c>
      <c r="E195" s="48">
        <v>1600</v>
      </c>
      <c r="F195" s="14">
        <v>250</v>
      </c>
      <c r="G195" s="60">
        <v>0.43</v>
      </c>
      <c r="H195" s="60">
        <f>1-G195</f>
        <v>0.57000000000000006</v>
      </c>
      <c r="I195" s="21"/>
      <c r="J195" s="22"/>
    </row>
    <row r="196" spans="1:10" ht="15" customHeight="1" x14ac:dyDescent="0.2">
      <c r="A196" s="35"/>
      <c r="B196" s="82" t="s">
        <v>157</v>
      </c>
      <c r="C196" s="83"/>
      <c r="D196" s="30" t="s">
        <v>158</v>
      </c>
      <c r="E196" s="48">
        <v>400</v>
      </c>
      <c r="F196" s="14">
        <v>75</v>
      </c>
      <c r="G196" s="60">
        <v>0.15</v>
      </c>
      <c r="H196" s="60">
        <f t="shared" ref="H196:H207" si="6">1-G196</f>
        <v>0.85</v>
      </c>
      <c r="I196" s="21"/>
      <c r="J196" s="22"/>
    </row>
    <row r="197" spans="1:10" ht="15" customHeight="1" x14ac:dyDescent="0.2">
      <c r="A197" s="36"/>
      <c r="B197" s="82" t="s">
        <v>159</v>
      </c>
      <c r="C197" s="83"/>
      <c r="D197" s="30" t="s">
        <v>160</v>
      </c>
      <c r="E197" s="48">
        <v>1000</v>
      </c>
      <c r="F197" s="14">
        <v>325</v>
      </c>
      <c r="G197" s="60">
        <v>0.49</v>
      </c>
      <c r="H197" s="60">
        <f t="shared" si="6"/>
        <v>0.51</v>
      </c>
      <c r="I197" s="21"/>
      <c r="J197" s="22"/>
    </row>
    <row r="198" spans="1:10" ht="15" customHeight="1" x14ac:dyDescent="0.2">
      <c r="A198" s="35"/>
      <c r="B198" s="82" t="s">
        <v>161</v>
      </c>
      <c r="C198" s="83"/>
      <c r="D198" s="30" t="s">
        <v>162</v>
      </c>
      <c r="E198" s="48">
        <v>400</v>
      </c>
      <c r="F198" s="15">
        <v>350</v>
      </c>
      <c r="G198" s="70">
        <v>0.54</v>
      </c>
      <c r="H198" s="60">
        <f t="shared" si="6"/>
        <v>0.45999999999999996</v>
      </c>
      <c r="I198" s="21"/>
      <c r="J198" s="22"/>
    </row>
    <row r="199" spans="1:10" ht="15" customHeight="1" x14ac:dyDescent="0.2">
      <c r="A199" s="35"/>
      <c r="B199" s="82" t="s">
        <v>163</v>
      </c>
      <c r="C199" s="83"/>
      <c r="D199" s="30" t="s">
        <v>164</v>
      </c>
      <c r="E199" s="48">
        <v>770</v>
      </c>
      <c r="F199" s="14">
        <v>350</v>
      </c>
      <c r="G199" s="60">
        <v>0.56999999999999995</v>
      </c>
      <c r="H199" s="60">
        <f t="shared" si="6"/>
        <v>0.43000000000000005</v>
      </c>
      <c r="I199" s="21"/>
      <c r="J199" s="22"/>
    </row>
    <row r="200" spans="1:10" ht="15" customHeight="1" x14ac:dyDescent="0.2">
      <c r="A200" s="35"/>
      <c r="B200" s="82" t="s">
        <v>165</v>
      </c>
      <c r="C200" s="83"/>
      <c r="D200" s="30" t="s">
        <v>166</v>
      </c>
      <c r="E200" s="48">
        <v>770</v>
      </c>
      <c r="F200" s="15">
        <v>275</v>
      </c>
      <c r="G200" s="60">
        <v>0</v>
      </c>
      <c r="H200" s="60">
        <f t="shared" si="6"/>
        <v>1</v>
      </c>
      <c r="I200" s="21"/>
      <c r="J200" s="22"/>
    </row>
    <row r="201" spans="1:10" ht="15" customHeight="1" x14ac:dyDescent="0.2">
      <c r="A201" s="33"/>
      <c r="B201" s="82" t="s">
        <v>167</v>
      </c>
      <c r="C201" s="83"/>
      <c r="D201" s="30" t="s">
        <v>254</v>
      </c>
      <c r="E201" s="48">
        <v>400</v>
      </c>
      <c r="F201" s="14">
        <v>250</v>
      </c>
      <c r="G201" s="60">
        <v>0.47</v>
      </c>
      <c r="H201" s="60">
        <f t="shared" si="6"/>
        <v>0.53</v>
      </c>
      <c r="I201" s="21"/>
      <c r="J201" s="22"/>
    </row>
    <row r="202" spans="1:10" ht="15" customHeight="1" x14ac:dyDescent="0.2">
      <c r="A202" s="33"/>
      <c r="B202" s="82" t="s">
        <v>168</v>
      </c>
      <c r="C202" s="83"/>
      <c r="D202" s="30" t="s">
        <v>169</v>
      </c>
      <c r="E202" s="48">
        <v>1000</v>
      </c>
      <c r="F202" s="15">
        <v>500</v>
      </c>
      <c r="G202" s="70">
        <v>0.37</v>
      </c>
      <c r="H202" s="60">
        <f t="shared" si="6"/>
        <v>0.63</v>
      </c>
      <c r="I202" s="21"/>
      <c r="J202" s="22"/>
    </row>
    <row r="203" spans="1:10" ht="15" customHeight="1" x14ac:dyDescent="0.2">
      <c r="A203" s="33"/>
      <c r="B203" s="82" t="s">
        <v>170</v>
      </c>
      <c r="C203" s="83"/>
      <c r="D203" s="30" t="s">
        <v>171</v>
      </c>
      <c r="E203" s="48">
        <v>1200</v>
      </c>
      <c r="F203" s="14">
        <v>350</v>
      </c>
      <c r="G203" s="60">
        <v>0.31</v>
      </c>
      <c r="H203" s="60">
        <f t="shared" si="6"/>
        <v>0.69</v>
      </c>
      <c r="I203" s="21"/>
      <c r="J203" s="22"/>
    </row>
    <row r="204" spans="1:10" ht="15" customHeight="1" x14ac:dyDescent="0.2">
      <c r="A204" s="35"/>
      <c r="B204" s="82" t="s">
        <v>172</v>
      </c>
      <c r="C204" s="83"/>
      <c r="D204" s="30" t="s">
        <v>255</v>
      </c>
      <c r="E204" s="48">
        <v>500</v>
      </c>
      <c r="F204" s="14">
        <v>250</v>
      </c>
      <c r="G204" s="60">
        <v>0.11</v>
      </c>
      <c r="H204" s="60">
        <f t="shared" si="6"/>
        <v>0.89</v>
      </c>
      <c r="I204" s="21"/>
      <c r="J204" s="22"/>
    </row>
    <row r="205" spans="1:10" ht="15" customHeight="1" x14ac:dyDescent="0.2">
      <c r="A205" s="36"/>
      <c r="B205" s="82" t="s">
        <v>173</v>
      </c>
      <c r="C205" s="83"/>
      <c r="D205" s="30" t="s">
        <v>174</v>
      </c>
      <c r="E205" s="48">
        <v>1200</v>
      </c>
      <c r="F205" s="14">
        <v>600</v>
      </c>
      <c r="G205" s="60">
        <v>0.26</v>
      </c>
      <c r="H205" s="60">
        <f t="shared" si="6"/>
        <v>0.74</v>
      </c>
      <c r="I205" s="21"/>
      <c r="J205" s="22"/>
    </row>
    <row r="206" spans="1:10" ht="15" customHeight="1" x14ac:dyDescent="0.2">
      <c r="A206" s="37"/>
      <c r="B206" s="82" t="s">
        <v>175</v>
      </c>
      <c r="C206" s="83"/>
      <c r="D206" s="30" t="s">
        <v>256</v>
      </c>
      <c r="E206" s="48">
        <v>1200</v>
      </c>
      <c r="F206" s="15">
        <v>625</v>
      </c>
      <c r="G206" s="70">
        <v>0.23</v>
      </c>
      <c r="H206" s="60">
        <f t="shared" si="6"/>
        <v>0.77</v>
      </c>
      <c r="I206" s="21"/>
      <c r="J206" s="22"/>
    </row>
    <row r="207" spans="1:10" ht="15" customHeight="1" x14ac:dyDescent="0.2">
      <c r="A207" s="9"/>
      <c r="B207" s="57"/>
      <c r="C207" s="84" t="s">
        <v>265</v>
      </c>
      <c r="D207" s="85"/>
      <c r="E207" s="49">
        <f>SUM(E195:E206)</f>
        <v>10440</v>
      </c>
      <c r="F207" s="20">
        <f>SUM(F195:F206)</f>
        <v>4200</v>
      </c>
      <c r="G207" s="68">
        <f>((F200*G200)+(F199*G199)+(F198*G198)+(F197*G197)+(F196*G196)+(F195*G195)+(F201*G201)+(F202*G202)+(F203*G203)+(F204*G204)+(F205*G205)+(F206*G206))/F207</f>
        <v>0.33446428571428571</v>
      </c>
      <c r="H207" s="60">
        <f t="shared" si="6"/>
        <v>0.66553571428571434</v>
      </c>
      <c r="I207" s="110" t="str">
        <f>IF(COUNTBLANK(I195:J206)&gt;0,CONCATENATE("INVALID"),(F201*G201*I201)+(F201*H201*J201)+(F202*G202*I202)+(F202*H202*J202)+(F203*G203*I203)+(F203*H203*J203)+(F204*G204*I204)+(F204*H204*J204)+(F205*G205*I205)+(F205*H205*J205)+(F206*G206*I206)+(F206*H206*J206)+(F200*G200*I200)+(F200*H200*J200)+(F199*G199*I199)+(F199*H199*J199)+(F198*G198*I198)+(F198*H198*J198)+(F197*G197*I197)+(F197*H197*J197)+(F196*G196*I196)+(F196*H196*J196)+(F195*G195*I195)+(F195*H195*J195))</f>
        <v>INVALID</v>
      </c>
      <c r="J207" s="111"/>
    </row>
    <row r="208" spans="1:10" ht="15" customHeight="1" x14ac:dyDescent="0.2">
      <c r="A208" s="81" t="s">
        <v>282</v>
      </c>
      <c r="B208" s="81"/>
      <c r="C208" s="81"/>
      <c r="D208" s="81"/>
      <c r="E208" s="81"/>
      <c r="F208" s="39">
        <f>F207*0.8</f>
        <v>3360</v>
      </c>
      <c r="H208" s="61"/>
      <c r="I208" s="92" t="str">
        <f>IF(I207="INVALID","","Extended Price ↑")</f>
        <v/>
      </c>
      <c r="J208" s="92"/>
    </row>
    <row r="209" spans="1:10" ht="15" customHeight="1" x14ac:dyDescent="0.2">
      <c r="A209" s="81" t="s">
        <v>281</v>
      </c>
      <c r="B209" s="81"/>
      <c r="C209" s="81"/>
      <c r="D209" s="81"/>
      <c r="E209" s="81"/>
      <c r="F209" s="40">
        <f>F207*1.2</f>
        <v>5040</v>
      </c>
      <c r="G209" s="89" t="str">
        <f>IF(COUNTBLANK(I195:J206)&gt;0,CONCATENATE("Vendors must bid each yard for this District."),"All yards have been bid for this District.")</f>
        <v>Vendors must bid each yard for this District.</v>
      </c>
      <c r="H209" s="90"/>
      <c r="I209" s="90"/>
      <c r="J209" s="90"/>
    </row>
    <row r="210" spans="1:10" ht="15" customHeight="1" x14ac:dyDescent="0.2">
      <c r="B210" s="59"/>
      <c r="E210" s="50"/>
      <c r="F210" s="18"/>
      <c r="G210" s="63"/>
      <c r="H210" s="63"/>
      <c r="I210" s="6"/>
      <c r="J210" s="41"/>
    </row>
    <row r="211" spans="1:10" ht="15" customHeight="1" x14ac:dyDescent="0.2">
      <c r="A211" s="8" t="s">
        <v>278</v>
      </c>
      <c r="B211" s="82" t="s">
        <v>176</v>
      </c>
      <c r="C211" s="83"/>
      <c r="D211" s="30" t="s">
        <v>177</v>
      </c>
      <c r="E211" s="48">
        <v>1450</v>
      </c>
      <c r="F211" s="14">
        <v>1000</v>
      </c>
      <c r="G211" s="60">
        <v>0.5</v>
      </c>
      <c r="H211" s="60">
        <f>1-G211</f>
        <v>0.5</v>
      </c>
      <c r="I211" s="21"/>
      <c r="J211" s="22"/>
    </row>
    <row r="212" spans="1:10" ht="15" customHeight="1" x14ac:dyDescent="0.2">
      <c r="A212" s="35"/>
      <c r="B212" s="82" t="s">
        <v>178</v>
      </c>
      <c r="C212" s="83"/>
      <c r="D212" s="27" t="s">
        <v>230</v>
      </c>
      <c r="E212" s="48">
        <v>150</v>
      </c>
      <c r="F212" s="14">
        <v>25</v>
      </c>
      <c r="G212" s="60">
        <v>0.5</v>
      </c>
      <c r="H212" s="60">
        <f>1-G212</f>
        <v>0.5</v>
      </c>
      <c r="I212" s="21"/>
      <c r="J212" s="22"/>
    </row>
    <row r="213" spans="1:10" ht="15" customHeight="1" x14ac:dyDescent="0.2">
      <c r="A213" s="36"/>
      <c r="B213" s="82" t="s">
        <v>179</v>
      </c>
      <c r="C213" s="83"/>
      <c r="D213" s="30" t="s">
        <v>180</v>
      </c>
      <c r="E213" s="48">
        <v>770</v>
      </c>
      <c r="F213" s="15">
        <v>325</v>
      </c>
      <c r="G213" s="60">
        <v>0.42</v>
      </c>
      <c r="H213" s="60">
        <f t="shared" ref="H213:H224" si="7">1-G213</f>
        <v>0.58000000000000007</v>
      </c>
      <c r="I213" s="21"/>
      <c r="J213" s="22"/>
    </row>
    <row r="214" spans="1:10" ht="15" customHeight="1" x14ac:dyDescent="0.2">
      <c r="A214" s="33"/>
      <c r="B214" s="82" t="s">
        <v>181</v>
      </c>
      <c r="C214" s="83"/>
      <c r="D214" s="30" t="s">
        <v>182</v>
      </c>
      <c r="E214" s="48">
        <v>1450</v>
      </c>
      <c r="F214" s="14">
        <v>400</v>
      </c>
      <c r="G214" s="60">
        <v>0.49</v>
      </c>
      <c r="H214" s="60">
        <f t="shared" si="7"/>
        <v>0.51</v>
      </c>
      <c r="I214" s="21"/>
      <c r="J214" s="22"/>
    </row>
    <row r="215" spans="1:10" ht="15" customHeight="1" x14ac:dyDescent="0.2">
      <c r="A215" s="35"/>
      <c r="B215" s="82" t="s">
        <v>183</v>
      </c>
      <c r="C215" s="83"/>
      <c r="D215" s="30" t="s">
        <v>184</v>
      </c>
      <c r="E215" s="48">
        <v>500</v>
      </c>
      <c r="F215" s="14">
        <v>325</v>
      </c>
      <c r="G215" s="60">
        <v>0.46</v>
      </c>
      <c r="H215" s="60">
        <f t="shared" si="7"/>
        <v>0.54</v>
      </c>
      <c r="I215" s="21"/>
      <c r="J215" s="22"/>
    </row>
    <row r="216" spans="1:10" ht="15" customHeight="1" x14ac:dyDescent="0.2">
      <c r="A216" s="36"/>
      <c r="B216" s="82" t="s">
        <v>185</v>
      </c>
      <c r="C216" s="83"/>
      <c r="D216" s="30" t="s">
        <v>257</v>
      </c>
      <c r="E216" s="48">
        <v>1450</v>
      </c>
      <c r="F216" s="14">
        <v>400</v>
      </c>
      <c r="G216" s="60">
        <v>0.54</v>
      </c>
      <c r="H216" s="60">
        <f t="shared" si="7"/>
        <v>0.45999999999999996</v>
      </c>
      <c r="I216" s="21"/>
      <c r="J216" s="22"/>
    </row>
    <row r="217" spans="1:10" ht="15" customHeight="1" x14ac:dyDescent="0.2">
      <c r="A217" s="35"/>
      <c r="B217" s="82" t="s">
        <v>186</v>
      </c>
      <c r="C217" s="83"/>
      <c r="D217" s="30" t="s">
        <v>258</v>
      </c>
      <c r="E217" s="48">
        <v>1450</v>
      </c>
      <c r="F217" s="14">
        <v>300</v>
      </c>
      <c r="G217" s="60">
        <v>1</v>
      </c>
      <c r="H217" s="60">
        <f t="shared" si="7"/>
        <v>0</v>
      </c>
      <c r="I217" s="21"/>
      <c r="J217" s="22"/>
    </row>
    <row r="218" spans="1:10" ht="15" customHeight="1" x14ac:dyDescent="0.2">
      <c r="A218" s="35"/>
      <c r="B218" s="82" t="s">
        <v>187</v>
      </c>
      <c r="C218" s="83"/>
      <c r="D218" s="30" t="s">
        <v>188</v>
      </c>
      <c r="E218" s="48">
        <v>800</v>
      </c>
      <c r="F218" s="14">
        <v>700</v>
      </c>
      <c r="G218" s="60">
        <v>0.32</v>
      </c>
      <c r="H218" s="60">
        <f t="shared" si="7"/>
        <v>0.67999999999999994</v>
      </c>
      <c r="I218" s="21"/>
      <c r="J218" s="22"/>
    </row>
    <row r="219" spans="1:10" ht="15" customHeight="1" x14ac:dyDescent="0.2">
      <c r="A219" s="35"/>
      <c r="B219" s="82" t="s">
        <v>189</v>
      </c>
      <c r="C219" s="83"/>
      <c r="D219" s="30" t="s">
        <v>190</v>
      </c>
      <c r="E219" s="48">
        <v>400</v>
      </c>
      <c r="F219" s="14">
        <v>300</v>
      </c>
      <c r="G219" s="60">
        <v>0.67</v>
      </c>
      <c r="H219" s="60">
        <f t="shared" si="7"/>
        <v>0.32999999999999996</v>
      </c>
      <c r="I219" s="21"/>
      <c r="J219" s="22"/>
    </row>
    <row r="220" spans="1:10" ht="15" customHeight="1" x14ac:dyDescent="0.2">
      <c r="A220" s="35"/>
      <c r="B220" s="82" t="s">
        <v>191</v>
      </c>
      <c r="C220" s="83"/>
      <c r="D220" s="30" t="s">
        <v>192</v>
      </c>
      <c r="E220" s="48">
        <v>1450</v>
      </c>
      <c r="F220" s="15">
        <v>275</v>
      </c>
      <c r="G220" s="67">
        <v>0</v>
      </c>
      <c r="H220" s="60">
        <f t="shared" si="7"/>
        <v>1</v>
      </c>
      <c r="I220" s="21"/>
      <c r="J220" s="22"/>
    </row>
    <row r="221" spans="1:10" ht="15" customHeight="1" x14ac:dyDescent="0.2">
      <c r="A221" s="33"/>
      <c r="B221" s="82" t="s">
        <v>193</v>
      </c>
      <c r="C221" s="83"/>
      <c r="D221" s="30" t="s">
        <v>194</v>
      </c>
      <c r="E221" s="48">
        <v>150</v>
      </c>
      <c r="F221" s="14">
        <v>75</v>
      </c>
      <c r="G221" s="60">
        <v>0.5</v>
      </c>
      <c r="H221" s="60">
        <f t="shared" si="7"/>
        <v>0.5</v>
      </c>
      <c r="I221" s="21"/>
      <c r="J221" s="22"/>
    </row>
    <row r="222" spans="1:10" ht="15" customHeight="1" x14ac:dyDescent="0.2">
      <c r="A222" s="35"/>
      <c r="B222" s="82" t="s">
        <v>195</v>
      </c>
      <c r="C222" s="83"/>
      <c r="D222" s="30" t="s">
        <v>196</v>
      </c>
      <c r="E222" s="48">
        <v>2300</v>
      </c>
      <c r="F222" s="14">
        <v>500</v>
      </c>
      <c r="G222" s="60">
        <v>0.51</v>
      </c>
      <c r="H222" s="60">
        <f t="shared" si="7"/>
        <v>0.49</v>
      </c>
      <c r="I222" s="21"/>
      <c r="J222" s="22"/>
    </row>
    <row r="223" spans="1:10" ht="15" customHeight="1" x14ac:dyDescent="0.2">
      <c r="A223" s="38"/>
      <c r="B223" s="82" t="s">
        <v>197</v>
      </c>
      <c r="C223" s="83"/>
      <c r="D223" s="30" t="s">
        <v>198</v>
      </c>
      <c r="E223" s="48">
        <v>400</v>
      </c>
      <c r="F223" s="15">
        <v>650</v>
      </c>
      <c r="G223" s="60">
        <v>0.63</v>
      </c>
      <c r="H223" s="60">
        <f t="shared" si="7"/>
        <v>0.37</v>
      </c>
      <c r="I223" s="23"/>
      <c r="J223" s="25"/>
    </row>
    <row r="224" spans="1:10" ht="15" customHeight="1" x14ac:dyDescent="0.2">
      <c r="A224" s="9"/>
      <c r="B224" s="57"/>
      <c r="C224" s="84" t="s">
        <v>264</v>
      </c>
      <c r="D224" s="85"/>
      <c r="E224" s="49">
        <f>SUM(E211:E223)</f>
        <v>12720</v>
      </c>
      <c r="F224" s="20">
        <f>SUM(F211:F223)</f>
        <v>5275</v>
      </c>
      <c r="G224" s="68">
        <f>((F220*G220)+(F219*G219)+(F218*G218)+(F217*G217)+(F216*G216)+(F215*G215)+(F214*G214)+(F213*G213)+(F212*G212)+(F211*G211)+(F221*G221)+(F222*G222)+(F223*G223))/F224</f>
        <v>0.5</v>
      </c>
      <c r="H224" s="60">
        <f t="shared" si="7"/>
        <v>0.5</v>
      </c>
      <c r="I224" s="110" t="str">
        <f>IF(COUNTBLANK(I211:J223)&gt;0,CONCATENATE("INVALID"),(F221*G221*I221)+(F221*H221*J221)+(F222*G222*I222)+(F222*H222*J222)+(F223*G223*I223)+(F223*H223*J223)+(F220*G220*I220)+(F220*H220*J220)+(F219*G219*I219)+(F219*H219*J219)+(F218*G218*I218)+(F218*H218*J218)+(F217*G217*I217)+(F217*H217*J217)+(F216*G216*I216)+(F216*H216*J216)+(F215*G215*I215)+(F215*H215*J215)+(F214*G214*I214)+(F214*H214*J214)+(F213*G213*I213)+(F213*H213*J213)+(F212*G212*I212)+(F212*H212*J212)+(F211*G211*I211)+(F211*H211*J211))</f>
        <v>INVALID</v>
      </c>
      <c r="J224" s="111"/>
    </row>
    <row r="225" spans="1:10" ht="15" customHeight="1" x14ac:dyDescent="0.2">
      <c r="A225" s="81" t="s">
        <v>282</v>
      </c>
      <c r="B225" s="81"/>
      <c r="C225" s="81"/>
      <c r="D225" s="81"/>
      <c r="E225" s="81"/>
      <c r="F225" s="39">
        <f>F224*0.8</f>
        <v>4220</v>
      </c>
      <c r="H225" s="61"/>
      <c r="I225" s="92" t="str">
        <f>IF(I224="INVALID","","Extended Price ↑")</f>
        <v/>
      </c>
      <c r="J225" s="92"/>
    </row>
    <row r="226" spans="1:10" ht="15" customHeight="1" x14ac:dyDescent="0.2">
      <c r="A226" s="81" t="s">
        <v>281</v>
      </c>
      <c r="B226" s="81"/>
      <c r="C226" s="81"/>
      <c r="D226" s="81"/>
      <c r="E226" s="81"/>
      <c r="F226" s="40">
        <f>F224*1.2</f>
        <v>6330</v>
      </c>
      <c r="G226" s="89" t="str">
        <f>IF(COUNTBLANK(I211:J223)&gt;0,CONCATENATE("Vendors must bid each yard for this District."),"All yards have been bid for this District.")</f>
        <v>Vendors must bid each yard for this District.</v>
      </c>
      <c r="H226" s="90"/>
      <c r="I226" s="90"/>
      <c r="J226" s="90"/>
    </row>
  </sheetData>
  <sheetProtection algorithmName="SHA-512" hashValue="Ok1VsbGfb8EumjRb9JBLXaQDKNShbqDGrb0S9TmUiAdp7AjRFRLFVY+mDpMo28wqU1dOLdWBSr8lRdh44KKeHQ==" saltValue="ooGRryU/X2j4GJG3L1636g==" spinCount="100000" sheet="1" objects="1" scenarios="1"/>
  <mergeCells count="245">
    <mergeCell ref="F143:F144"/>
    <mergeCell ref="G143:G144"/>
    <mergeCell ref="H143:H144"/>
    <mergeCell ref="E145:E146"/>
    <mergeCell ref="F145:F146"/>
    <mergeCell ref="G145:G146"/>
    <mergeCell ref="H145:H146"/>
    <mergeCell ref="B146:C146"/>
    <mergeCell ref="A189:A192"/>
    <mergeCell ref="B189:D192"/>
    <mergeCell ref="E190:E191"/>
    <mergeCell ref="F190:F191"/>
    <mergeCell ref="G190:G191"/>
    <mergeCell ref="H190:H191"/>
    <mergeCell ref="E192:E193"/>
    <mergeCell ref="F192:F193"/>
    <mergeCell ref="G192:G193"/>
    <mergeCell ref="H192:H193"/>
    <mergeCell ref="B193:C193"/>
    <mergeCell ref="B149:C149"/>
    <mergeCell ref="B152:C152"/>
    <mergeCell ref="B150:C150"/>
    <mergeCell ref="B148:C148"/>
    <mergeCell ref="B160:C160"/>
    <mergeCell ref="A48:A51"/>
    <mergeCell ref="B48:D51"/>
    <mergeCell ref="I48:J48"/>
    <mergeCell ref="E49:E50"/>
    <mergeCell ref="F49:F50"/>
    <mergeCell ref="G49:G50"/>
    <mergeCell ref="H49:H50"/>
    <mergeCell ref="E51:E52"/>
    <mergeCell ref="F51:F52"/>
    <mergeCell ref="G51:G52"/>
    <mergeCell ref="H51:H52"/>
    <mergeCell ref="J51:J52"/>
    <mergeCell ref="B52:C52"/>
    <mergeCell ref="I51:I52"/>
    <mergeCell ref="B169:C169"/>
    <mergeCell ref="B167:C167"/>
    <mergeCell ref="B166:C166"/>
    <mergeCell ref="B165:C165"/>
    <mergeCell ref="C185:D185"/>
    <mergeCell ref="B159:C159"/>
    <mergeCell ref="B157:C157"/>
    <mergeCell ref="B168:C168"/>
    <mergeCell ref="C123:D123"/>
    <mergeCell ref="C161:D161"/>
    <mergeCell ref="B183:C183"/>
    <mergeCell ref="B181:C181"/>
    <mergeCell ref="B156:C156"/>
    <mergeCell ref="B154:C154"/>
    <mergeCell ref="B153:C153"/>
    <mergeCell ref="B151:C151"/>
    <mergeCell ref="B174:C174"/>
    <mergeCell ref="B142:D145"/>
    <mergeCell ref="B158:C158"/>
    <mergeCell ref="A162:E162"/>
    <mergeCell ref="A163:E163"/>
    <mergeCell ref="A142:A145"/>
    <mergeCell ref="E143:E144"/>
    <mergeCell ref="B64:C64"/>
    <mergeCell ref="B63:C63"/>
    <mergeCell ref="B69:C69"/>
    <mergeCell ref="B68:C68"/>
    <mergeCell ref="B67:C67"/>
    <mergeCell ref="B66:C66"/>
    <mergeCell ref="B65:C65"/>
    <mergeCell ref="B104:C104"/>
    <mergeCell ref="B24:C24"/>
    <mergeCell ref="B25:C25"/>
    <mergeCell ref="B31:C31"/>
    <mergeCell ref="B32:C32"/>
    <mergeCell ref="B30:C30"/>
    <mergeCell ref="B34:C34"/>
    <mergeCell ref="B33:C33"/>
    <mergeCell ref="B37:C37"/>
    <mergeCell ref="B35:C35"/>
    <mergeCell ref="B38:C38"/>
    <mergeCell ref="B101:C101"/>
    <mergeCell ref="B72:C72"/>
    <mergeCell ref="B71:C71"/>
    <mergeCell ref="B70:C70"/>
    <mergeCell ref="B102:C102"/>
    <mergeCell ref="B103:C103"/>
    <mergeCell ref="B57:C57"/>
    <mergeCell ref="B55:C55"/>
    <mergeCell ref="B58:C58"/>
    <mergeCell ref="B56:C56"/>
    <mergeCell ref="B54:C54"/>
    <mergeCell ref="B62:C62"/>
    <mergeCell ref="B60:C60"/>
    <mergeCell ref="B61:C61"/>
    <mergeCell ref="B59:C59"/>
    <mergeCell ref="G226:J226"/>
    <mergeCell ref="I224:J224"/>
    <mergeCell ref="I225:J225"/>
    <mergeCell ref="G187:J187"/>
    <mergeCell ref="G209:J209"/>
    <mergeCell ref="I123:J123"/>
    <mergeCell ref="I73:J73"/>
    <mergeCell ref="G75:J75"/>
    <mergeCell ref="I142:J142"/>
    <mergeCell ref="J145:J146"/>
    <mergeCell ref="I95:J95"/>
    <mergeCell ref="G96:G97"/>
    <mergeCell ref="H96:H97"/>
    <mergeCell ref="G98:G99"/>
    <mergeCell ref="H98:H99"/>
    <mergeCell ref="J98:J99"/>
    <mergeCell ref="I189:J189"/>
    <mergeCell ref="J192:J193"/>
    <mergeCell ref="I98:I99"/>
    <mergeCell ref="I145:I146"/>
    <mergeCell ref="I192:I193"/>
    <mergeCell ref="I162:J162"/>
    <mergeCell ref="G163:J163"/>
    <mergeCell ref="I161:J161"/>
    <mergeCell ref="C73:D73"/>
    <mergeCell ref="B119:C119"/>
    <mergeCell ref="B117:C117"/>
    <mergeCell ref="B155:C155"/>
    <mergeCell ref="B111:C111"/>
    <mergeCell ref="I207:J207"/>
    <mergeCell ref="I185:J185"/>
    <mergeCell ref="I186:J186"/>
    <mergeCell ref="I208:J208"/>
    <mergeCell ref="B109:C109"/>
    <mergeCell ref="B110:C110"/>
    <mergeCell ref="B108:C108"/>
    <mergeCell ref="B199:C199"/>
    <mergeCell ref="B197:C197"/>
    <mergeCell ref="B107:C107"/>
    <mergeCell ref="B115:C115"/>
    <mergeCell ref="B113:C113"/>
    <mergeCell ref="B116:C116"/>
    <mergeCell ref="B114:C114"/>
    <mergeCell ref="B171:C171"/>
    <mergeCell ref="B106:C106"/>
    <mergeCell ref="B105:C105"/>
    <mergeCell ref="A124:E124"/>
    <mergeCell ref="A125:E125"/>
    <mergeCell ref="G125:J125"/>
    <mergeCell ref="I124:J124"/>
    <mergeCell ref="I74:J74"/>
    <mergeCell ref="B122:C122"/>
    <mergeCell ref="B120:C120"/>
    <mergeCell ref="B118:C118"/>
    <mergeCell ref="B121:C121"/>
    <mergeCell ref="A74:E74"/>
    <mergeCell ref="A75:E75"/>
    <mergeCell ref="B112:C112"/>
    <mergeCell ref="A95:A98"/>
    <mergeCell ref="B95:D98"/>
    <mergeCell ref="E96:E97"/>
    <mergeCell ref="F96:F97"/>
    <mergeCell ref="E98:E99"/>
    <mergeCell ref="F98:F99"/>
    <mergeCell ref="B99:C99"/>
    <mergeCell ref="B12:C12"/>
    <mergeCell ref="E4:E5"/>
    <mergeCell ref="B11:C11"/>
    <mergeCell ref="B14:C14"/>
    <mergeCell ref="B16:C16"/>
    <mergeCell ref="B13:C13"/>
    <mergeCell ref="B10:C10"/>
    <mergeCell ref="B18:C18"/>
    <mergeCell ref="G41:J41"/>
    <mergeCell ref="I39:J39"/>
    <mergeCell ref="I40:J40"/>
    <mergeCell ref="C39:D39"/>
    <mergeCell ref="B36:C36"/>
    <mergeCell ref="B22:C22"/>
    <mergeCell ref="B20:C20"/>
    <mergeCell ref="B23:C23"/>
    <mergeCell ref="B21:C21"/>
    <mergeCell ref="B19:C19"/>
    <mergeCell ref="E2:E3"/>
    <mergeCell ref="F2:F3"/>
    <mergeCell ref="G2:G3"/>
    <mergeCell ref="H2:H3"/>
    <mergeCell ref="A40:E40"/>
    <mergeCell ref="A41:E41"/>
    <mergeCell ref="G28:J28"/>
    <mergeCell ref="I26:J26"/>
    <mergeCell ref="I27:J27"/>
    <mergeCell ref="J4:J5"/>
    <mergeCell ref="F4:F5"/>
    <mergeCell ref="G4:G5"/>
    <mergeCell ref="H4:H5"/>
    <mergeCell ref="A27:E27"/>
    <mergeCell ref="A28:E28"/>
    <mergeCell ref="B5:C5"/>
    <mergeCell ref="A1:A4"/>
    <mergeCell ref="B1:D4"/>
    <mergeCell ref="C26:D26"/>
    <mergeCell ref="B7:C7"/>
    <mergeCell ref="B9:C9"/>
    <mergeCell ref="B8:C8"/>
    <mergeCell ref="B15:C15"/>
    <mergeCell ref="B17:C17"/>
    <mergeCell ref="B196:C196"/>
    <mergeCell ref="B213:C213"/>
    <mergeCell ref="A225:E225"/>
    <mergeCell ref="B170:C170"/>
    <mergeCell ref="B173:C173"/>
    <mergeCell ref="B184:C184"/>
    <mergeCell ref="B182:C182"/>
    <mergeCell ref="B179:C179"/>
    <mergeCell ref="B177:C177"/>
    <mergeCell ref="B178:C178"/>
    <mergeCell ref="B176:C176"/>
    <mergeCell ref="B175:C175"/>
    <mergeCell ref="B172:C172"/>
    <mergeCell ref="B180:C180"/>
    <mergeCell ref="C224:D224"/>
    <mergeCell ref="C207:D207"/>
    <mergeCell ref="B211:C211"/>
    <mergeCell ref="B205:C205"/>
    <mergeCell ref="B203:C203"/>
    <mergeCell ref="B201:C201"/>
    <mergeCell ref="I1:J1"/>
    <mergeCell ref="I4:I5"/>
    <mergeCell ref="A226:E226"/>
    <mergeCell ref="A186:E186"/>
    <mergeCell ref="A187:E187"/>
    <mergeCell ref="A208:E208"/>
    <mergeCell ref="A209:E209"/>
    <mergeCell ref="B212:C212"/>
    <mergeCell ref="B206:C206"/>
    <mergeCell ref="B204:C204"/>
    <mergeCell ref="B202:C202"/>
    <mergeCell ref="B214:C214"/>
    <mergeCell ref="B200:C200"/>
    <mergeCell ref="B223:C223"/>
    <mergeCell ref="B195:C195"/>
    <mergeCell ref="B222:C222"/>
    <mergeCell ref="B219:C219"/>
    <mergeCell ref="B217:C217"/>
    <mergeCell ref="B215:C215"/>
    <mergeCell ref="B221:C221"/>
    <mergeCell ref="B220:C220"/>
    <mergeCell ref="B218:C218"/>
    <mergeCell ref="B216:C216"/>
    <mergeCell ref="B198:C198"/>
  </mergeCells>
  <conditionalFormatting sqref="G125:G141 G28 I29:J29 G75:G94 B29:C29">
    <cfRule type="containsText" dxfId="55" priority="628" operator="containsText" text="Vendors must bid each yard for this Supt Area.">
      <formula>NOT(ISERROR(SEARCH("Vendors must bid each yard for this Supt Area.",B28)))</formula>
    </cfRule>
  </conditionalFormatting>
  <conditionalFormatting sqref="G41:G47 G53">
    <cfRule type="containsText" dxfId="54" priority="614" operator="containsText" text="Vendors must bid each yard for this Supt Area.">
      <formula>NOT(ISERROR(SEARCH("Vendors must bid each yard for this Supt Area.",G41)))</formula>
    </cfRule>
  </conditionalFormatting>
  <conditionalFormatting sqref="G163">
    <cfRule type="containsText" dxfId="53" priority="577" operator="containsText" text="Vendors must bid each yard for this Supt Area.">
      <formula>NOT(ISERROR(SEARCH("Vendors must bid each yard for this Supt Area.",G163)))</formula>
    </cfRule>
  </conditionalFormatting>
  <conditionalFormatting sqref="G187:G188 G194">
    <cfRule type="containsText" dxfId="52" priority="558" operator="containsText" text="Vendors must bid each yard for this Supt Area.">
      <formula>NOT(ISERROR(SEARCH("Vendors must bid each yard for this Supt Area.",G187)))</formula>
    </cfRule>
  </conditionalFormatting>
  <conditionalFormatting sqref="G209">
    <cfRule type="containsText" dxfId="51" priority="551" operator="containsText" text="Vendors must bid each yard for this Supt Area.">
      <formula>NOT(ISERROR(SEARCH("Vendors must bid each yard for this Supt Area.",G209)))</formula>
    </cfRule>
  </conditionalFormatting>
  <conditionalFormatting sqref="G226">
    <cfRule type="containsText" dxfId="50" priority="540" operator="containsText" text="Vendors must bid each yard for this Supt Area.">
      <formula>NOT(ISERROR(SEARCH("Vendors must bid each yard for this Supt Area.",G226)))</formula>
    </cfRule>
  </conditionalFormatting>
  <conditionalFormatting sqref="I26 I161 I185 I123 I39 I207 I224">
    <cfRule type="containsText" dxfId="49" priority="538" operator="containsText" text="INVALID">
      <formula>NOT(ISERROR(SEARCH("INVALID",I26)))</formula>
    </cfRule>
  </conditionalFormatting>
  <conditionalFormatting sqref="G226 G209 G187:G188 G163 G41:G47 G125:G141 G28 I29:J29 G75:G94 B29:C29 G53 G194">
    <cfRule type="containsText" dxfId="48" priority="537" operator="containsText" text="All yards have been bid for this Supt Area.">
      <formula>NOT(ISERROR(SEARCH("All yards have been bid for this Supt Area.",B28)))</formula>
    </cfRule>
  </conditionalFormatting>
  <conditionalFormatting sqref="I195:J195 I180:J184">
    <cfRule type="containsBlanks" dxfId="47" priority="630">
      <formula>LEN(TRIM(I180))=0</formula>
    </cfRule>
  </conditionalFormatting>
  <conditionalFormatting sqref="I54:J54">
    <cfRule type="cellIs" dxfId="46" priority="259" operator="lessThan">
      <formula>1</formula>
    </cfRule>
    <cfRule type="containsBlanks" dxfId="45" priority="636">
      <formula>LEN(TRIM(I54))=0</formula>
    </cfRule>
  </conditionalFormatting>
  <conditionalFormatting sqref="I148:J148">
    <cfRule type="cellIs" dxfId="44" priority="251" operator="lessThan">
      <formula>1</formula>
    </cfRule>
    <cfRule type="containsBlanks" dxfId="43" priority="644">
      <formula>LEN(TRIM(I148))=0</formula>
    </cfRule>
  </conditionalFormatting>
  <conditionalFormatting sqref="I165:J166">
    <cfRule type="cellIs" dxfId="42" priority="248" operator="lessThan">
      <formula>1</formula>
    </cfRule>
    <cfRule type="containsBlanks" dxfId="41" priority="647">
      <formula>LEN(TRIM(I165))=0</formula>
    </cfRule>
  </conditionalFormatting>
  <conditionalFormatting sqref="I167:J171">
    <cfRule type="cellIs" dxfId="40" priority="247" operator="lessThan">
      <formula>1</formula>
    </cfRule>
    <cfRule type="containsBlanks" dxfId="39" priority="648">
      <formula>LEN(TRIM(I167))=0</formula>
    </cfRule>
  </conditionalFormatting>
  <conditionalFormatting sqref="I172:J175">
    <cfRule type="cellIs" dxfId="38" priority="246" operator="lessThan">
      <formula>1</formula>
    </cfRule>
    <cfRule type="containsBlanks" dxfId="37" priority="649">
      <formula>LEN(TRIM(I172))=0</formula>
    </cfRule>
  </conditionalFormatting>
  <conditionalFormatting sqref="I176:J179">
    <cfRule type="cellIs" dxfId="36" priority="245" operator="lessThan">
      <formula>1</formula>
    </cfRule>
    <cfRule type="containsBlanks" dxfId="35" priority="650">
      <formula>LEN(TRIM(I176))=0</formula>
    </cfRule>
  </conditionalFormatting>
  <conditionalFormatting sqref="I211:J213">
    <cfRule type="cellIs" dxfId="34" priority="244" operator="lessThan">
      <formula>1</formula>
    </cfRule>
    <cfRule type="containsBlanks" dxfId="33" priority="651">
      <formula>LEN(TRIM(I211))=0</formula>
    </cfRule>
  </conditionalFormatting>
  <conditionalFormatting sqref="I214:J220">
    <cfRule type="cellIs" dxfId="32" priority="242" operator="lessThan">
      <formula>1</formula>
    </cfRule>
    <cfRule type="containsBlanks" dxfId="31" priority="653">
      <formula>LEN(TRIM(I214))=0</formula>
    </cfRule>
  </conditionalFormatting>
  <conditionalFormatting sqref="I221:J223">
    <cfRule type="cellIs" dxfId="30" priority="241" operator="lessThan">
      <formula>1</formula>
    </cfRule>
    <cfRule type="containsBlanks" dxfId="29" priority="654">
      <formula>LEN(TRIM(I221))=0</formula>
    </cfRule>
  </conditionalFormatting>
  <conditionalFormatting sqref="I224 I207 I185 I161 I123 I39 I26">
    <cfRule type="notContainsText" dxfId="28" priority="629" operator="notContains" text="INVALID">
      <formula>ISERROR(SEARCH("INVALID",I26))</formula>
    </cfRule>
  </conditionalFormatting>
  <conditionalFormatting sqref="B1:D4">
    <cfRule type="containsBlanks" dxfId="27" priority="106">
      <formula>LEN(TRIM(B1))=0</formula>
    </cfRule>
  </conditionalFormatting>
  <conditionalFormatting sqref="I73">
    <cfRule type="containsBlanks" dxfId="26" priority="84">
      <formula>LEN(TRIM(I73))=0</formula>
    </cfRule>
  </conditionalFormatting>
  <conditionalFormatting sqref="I73">
    <cfRule type="containsText" dxfId="25" priority="83" operator="containsText" text="No bid for Line 1.">
      <formula>NOT(ISERROR(SEARCH("No bid for Line 1.",I73)))</formula>
    </cfRule>
  </conditionalFormatting>
  <conditionalFormatting sqref="I73">
    <cfRule type="containsText" dxfId="24" priority="82" operator="containsText" text="Bid is incomplete for this Supt Area.">
      <formula>NOT(ISERROR(SEARCH("Bid is incomplete for this Supt Area.",I73)))</formula>
    </cfRule>
  </conditionalFormatting>
  <conditionalFormatting sqref="I73">
    <cfRule type="containsText" dxfId="23" priority="81" operator="containsText" text="INVALID">
      <formula>NOT(ISERROR(SEARCH("INVALID",I73)))</formula>
    </cfRule>
  </conditionalFormatting>
  <conditionalFormatting sqref="I73">
    <cfRule type="containsBlanks" dxfId="22" priority="78">
      <formula>LEN(TRIM(I73))=0</formula>
    </cfRule>
  </conditionalFormatting>
  <conditionalFormatting sqref="I73">
    <cfRule type="containsText" dxfId="21" priority="77" operator="containsText" text="No bid for Line 1.">
      <formula>NOT(ISERROR(SEARCH("No bid for Line 1.",I73)))</formula>
    </cfRule>
  </conditionalFormatting>
  <conditionalFormatting sqref="I73">
    <cfRule type="containsText" dxfId="20" priority="75" operator="containsText" text="ext. price">
      <formula>NOT(ISERROR(SEARCH("ext. price",I73)))</formula>
    </cfRule>
  </conditionalFormatting>
  <conditionalFormatting sqref="I73">
    <cfRule type="notContainsText" dxfId="19" priority="86" operator="notContains" text="INVALID">
      <formula>ISERROR(SEARCH("INVALID",I73))</formula>
    </cfRule>
  </conditionalFormatting>
  <conditionalFormatting sqref="I7:J7">
    <cfRule type="cellIs" dxfId="18" priority="23" operator="lessThan">
      <formula>1</formula>
    </cfRule>
    <cfRule type="containsBlanks" dxfId="17" priority="24">
      <formula>LEN(TRIM(I7))=0</formula>
    </cfRule>
  </conditionalFormatting>
  <conditionalFormatting sqref="I225 I208 I186 I162 I124 I74 I40 I27">
    <cfRule type="containsText" dxfId="16" priority="22" operator="containsText" text="ext. price">
      <formula>NOT(ISERROR(SEARCH("ext. price",I27)))</formula>
    </cfRule>
  </conditionalFormatting>
  <conditionalFormatting sqref="G28:J28 G41:J47 G75:J94 G125:J141 G163:J163 G187:J188 G209:J209 G226:J226 G53:J53 G194:J194">
    <cfRule type="containsText" dxfId="15" priority="21" operator="containsText" text="Vendors must bid each yard for this District.">
      <formula>NOT(ISERROR(SEARCH("Vendors must bid each yard for this District.",G28)))</formula>
    </cfRule>
  </conditionalFormatting>
  <conditionalFormatting sqref="I8:J25">
    <cfRule type="cellIs" dxfId="14" priority="19" operator="lessThan">
      <formula>1</formula>
    </cfRule>
    <cfRule type="containsBlanks" dxfId="13" priority="20">
      <formula>LEN(TRIM(I8))=0</formula>
    </cfRule>
  </conditionalFormatting>
  <conditionalFormatting sqref="I30:J38">
    <cfRule type="cellIs" dxfId="12" priority="17" operator="lessThan">
      <formula>1</formula>
    </cfRule>
    <cfRule type="containsBlanks" dxfId="11" priority="18">
      <formula>LEN(TRIM(I30))=0</formula>
    </cfRule>
  </conditionalFormatting>
  <conditionalFormatting sqref="I55:J72">
    <cfRule type="cellIs" dxfId="10" priority="15" operator="lessThan">
      <formula>1</formula>
    </cfRule>
    <cfRule type="containsBlanks" dxfId="9" priority="16">
      <formula>LEN(TRIM(I55))=0</formula>
    </cfRule>
  </conditionalFormatting>
  <conditionalFormatting sqref="I101:J122">
    <cfRule type="cellIs" dxfId="8" priority="13" operator="lessThan">
      <formula>1</formula>
    </cfRule>
    <cfRule type="containsBlanks" dxfId="7" priority="14">
      <formula>LEN(TRIM(I101))=0</formula>
    </cfRule>
  </conditionalFormatting>
  <conditionalFormatting sqref="I196:J206">
    <cfRule type="containsBlanks" dxfId="6" priority="12">
      <formula>LEN(TRIM(I196))=0</formula>
    </cfRule>
  </conditionalFormatting>
  <conditionalFormatting sqref="I149:J160">
    <cfRule type="cellIs" dxfId="5" priority="10" operator="lessThan">
      <formula>1</formula>
    </cfRule>
    <cfRule type="containsBlanks" dxfId="4" priority="11">
      <formula>LEN(TRIM(I149))=0</formula>
    </cfRule>
  </conditionalFormatting>
  <conditionalFormatting sqref="B48:D51">
    <cfRule type="containsBlanks" dxfId="3" priority="4">
      <formula>LEN(TRIM(B48))=0</formula>
    </cfRule>
  </conditionalFormatting>
  <conditionalFormatting sqref="B95:D98">
    <cfRule type="containsBlanks" dxfId="2" priority="3">
      <formula>LEN(TRIM(B95))=0</formula>
    </cfRule>
  </conditionalFormatting>
  <conditionalFormatting sqref="B142:D145">
    <cfRule type="containsBlanks" dxfId="1" priority="2">
      <formula>LEN(TRIM(B142))=0</formula>
    </cfRule>
  </conditionalFormatting>
  <conditionalFormatting sqref="B189:D192">
    <cfRule type="containsBlanks" dxfId="0" priority="1">
      <formula>LEN(TRIM(B189))=0</formula>
    </cfRule>
  </conditionalFormatting>
  <dataValidations count="5">
    <dataValidation type="decimal" operator="greaterThan" allowBlank="1" showInputMessage="1" showErrorMessage="1" prompt="Please enter PEAK price per ton (1 Nov - 31 Mar)" sqref="I211:I223">
      <formula1>0</formula1>
    </dataValidation>
    <dataValidation allowBlank="1" showInputMessage="1" showErrorMessage="1" prompt="Please enter your Company's name here" sqref="B1:D4 B142:D145 B48:D51 B95:D98 B189:D192"/>
    <dataValidation type="decimal" operator="greaterThan" allowBlank="1" showInputMessage="1" showErrorMessage="1" prompt="Please enter OFF-PEAK price per ton (1 Apr - 31 Oct)" sqref="J211:J223">
      <formula1>0</formula1>
    </dataValidation>
    <dataValidation type="decimal" operator="greaterThan" allowBlank="1" showInputMessage="1" showErrorMessage="1" prompt="Please enter PEAK price per ton (1 Nov - 31 Mar)" sqref="I7:I25 I30:I38 I54:I72 I101:I122 I148:I160 I165:I184 I195:I206">
      <formula1>0</formula1>
    </dataValidation>
    <dataValidation type="decimal" operator="greaterThan" allowBlank="1" showInputMessage="1" showErrorMessage="1" prompt="Please enter OFF-PEAK price per ton (1 Apr - 31 Oct)" sqref="J7:J25 J30:J38 J54:J72 J101:J122 J148:J160 J165:J184 J195:J206">
      <formula1>0</formula1>
    </dataValidation>
  </dataValidations>
  <printOptions horizontalCentered="1"/>
  <pageMargins left="0.75" right="0.7" top="0.75" bottom="0.75" header="0.3" footer="0.3"/>
  <pageSetup scale="92" fitToHeight="0" orientation="portrait" r:id="rId1"/>
  <headerFooter>
    <oddHeader>&amp;C&amp;"Calibri,Bold"6261 OF ATTACHMENT A
ROAD SALT (ASTM D632 TYPE I, GRADE 1) BID SHEET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Yates</dc:creator>
  <cp:lastModifiedBy>MarLeigha Loos</cp:lastModifiedBy>
  <cp:lastPrinted>2020-03-11T16:29:12Z</cp:lastPrinted>
  <dcterms:created xsi:type="dcterms:W3CDTF">2017-08-29T19:24:25Z</dcterms:created>
  <dcterms:modified xsi:type="dcterms:W3CDTF">2020-03-11T16:29:58Z</dcterms:modified>
</cp:coreProperties>
</file>